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20" windowWidth="12120" windowHeight="8820" tabRatio="935" activeTab="6"/>
  </bookViews>
  <sheets>
    <sheet name="First-Page" sheetId="110" r:id="rId1"/>
    <sheet name="Contents" sheetId="140" r:id="rId2"/>
    <sheet name="Sheet1" sheetId="134" r:id="rId3"/>
    <sheet name="AT-1-Gen_Info " sheetId="56" r:id="rId4"/>
    <sheet name="AT-2-S1 BUDGET" sheetId="96" r:id="rId5"/>
    <sheet name="AT_2A_fundflow" sheetId="99" r:id="rId6"/>
    <sheet name="AT-3" sheetId="100" r:id="rId7"/>
    <sheet name="AT3A_cvrg(Insti)_PY" sheetId="1" r:id="rId8"/>
    <sheet name="AT3B_cvrg(Insti)_UPY " sheetId="58" r:id="rId9"/>
    <sheet name="AT3C_cvrg(Insti)_UPY " sheetId="59" r:id="rId10"/>
    <sheet name="enrolment vs availed_PY" sheetId="60" r:id="rId11"/>
    <sheet name="enrolment vs availed_UPY" sheetId="47" r:id="rId12"/>
    <sheet name="AT-4B" sheetId="141" r:id="rId13"/>
    <sheet name="T5_PLAN_vs_PRFM" sheetId="4" r:id="rId14"/>
    <sheet name="T5A_PLAN_vs_PRFM " sheetId="111" r:id="rId15"/>
    <sheet name="T5B_PLAN_vs_PRFM  (2)" sheetId="127" r:id="rId16"/>
    <sheet name="T5C_Drought_PLAN_vs_PRFM " sheetId="113" r:id="rId17"/>
    <sheet name="T5D_Drought_PLAN_vs_PRFM  " sheetId="112" r:id="rId18"/>
    <sheet name="T6_FG_py_Utlsn" sheetId="5" r:id="rId19"/>
    <sheet name="T6A_FG_Upy_Utlsn " sheetId="74" r:id="rId20"/>
    <sheet name="T6B_Pay_FG_FCI_Pry" sheetId="86" r:id="rId21"/>
    <sheet name="T6C_Coarse_Grain" sheetId="128" r:id="rId22"/>
    <sheet name="T7_CC_PY_Utlsn" sheetId="7" r:id="rId23"/>
    <sheet name="T7ACC_UPY_Utlsn " sheetId="75" r:id="rId24"/>
    <sheet name="AT-8_Hon_CCH_Pry" sheetId="88" r:id="rId25"/>
    <sheet name="AT-8A_Hon_CCH_UPry" sheetId="114" r:id="rId26"/>
    <sheet name="AT9_TA" sheetId="13" r:id="rId27"/>
    <sheet name="AT10_MME" sheetId="14" r:id="rId28"/>
    <sheet name="AT10A_" sheetId="138" r:id="rId29"/>
    <sheet name="AT-10 B" sheetId="121" r:id="rId30"/>
    <sheet name="AT-10 C" sheetId="123" r:id="rId31"/>
    <sheet name="AT-10D" sheetId="102" r:id="rId32"/>
    <sheet name="AT-10 E" sheetId="142" r:id="rId33"/>
    <sheet name="AT-10 F Drinking Water" sheetId="150" r:id="rId34"/>
    <sheet name="AT11_KS Year wise" sheetId="115" r:id="rId35"/>
    <sheet name="AT11A_KS-District wise" sheetId="16" r:id="rId36"/>
    <sheet name="AT12_KD-New" sheetId="26" r:id="rId37"/>
    <sheet name="AT12A_KD-Replacement" sheetId="117" r:id="rId38"/>
    <sheet name="Mode of cooking" sheetId="103" r:id="rId39"/>
    <sheet name="AT-14" sheetId="124" r:id="rId40"/>
    <sheet name="AT-14 A" sheetId="135" r:id="rId41"/>
    <sheet name="AT-15" sheetId="132" r:id="rId42"/>
    <sheet name="AT-16" sheetId="133" r:id="rId43"/>
    <sheet name="AT_17_Coverage-RBSK " sheetId="93" r:id="rId44"/>
    <sheet name="AT18_Details_Community " sheetId="66" r:id="rId45"/>
    <sheet name="AT_19_Impl_Agency" sheetId="84" r:id="rId46"/>
    <sheet name="AT_20_CentralCookingagency " sheetId="119" r:id="rId47"/>
    <sheet name="AT-21" sheetId="105" r:id="rId48"/>
    <sheet name="AT-22" sheetId="108" r:id="rId49"/>
    <sheet name="AT-23 MIS" sheetId="101" r:id="rId50"/>
    <sheet name="AT-23A _AMS" sheetId="139" r:id="rId51"/>
    <sheet name="AT-24" sheetId="104" r:id="rId52"/>
    <sheet name="AT-25" sheetId="109" r:id="rId53"/>
    <sheet name="Sheet1 (2)" sheetId="137" r:id="rId54"/>
    <sheet name="AT26_NoWD" sheetId="27" r:id="rId55"/>
    <sheet name="AT26A_NoWD" sheetId="28" r:id="rId56"/>
    <sheet name="AT27_Req_FG_CA_Pry" sheetId="29" r:id="rId57"/>
    <sheet name="AT27A_Req_FG_CA_U Pry " sheetId="144" r:id="rId58"/>
    <sheet name="AT27B_Req_FG_CA_N CLP" sheetId="145" r:id="rId59"/>
    <sheet name="AT27C_Req_FG_Drought -Pry " sheetId="146" r:id="rId60"/>
    <sheet name="AT27D_Req_FG_Drought -UPry " sheetId="147" r:id="rId61"/>
    <sheet name="AT_28_RqmtKitchen" sheetId="62" r:id="rId62"/>
    <sheet name="AT-28A_RqmtPlinthArea" sheetId="78" r:id="rId63"/>
    <sheet name="AT29_K_D" sheetId="72" r:id="rId64"/>
    <sheet name="AT-30_Coook-cum-Helper" sheetId="65" r:id="rId65"/>
    <sheet name="AT_31_Budget_provision " sheetId="98" r:id="rId66"/>
    <sheet name="AT32_Drought Pry Util" sheetId="148" r:id="rId67"/>
    <sheet name="AT-32A Drought UPry Util" sheetId="149" r:id="rId68"/>
  </sheets>
  <definedNames>
    <definedName name="_xlnm.Print_Area" localSheetId="43">'AT_17_Coverage-RBSK '!$A$1:$L$50</definedName>
    <definedName name="_xlnm.Print_Area" localSheetId="45">AT_19_Impl_Agency!$A$1:$J$54</definedName>
    <definedName name="_xlnm.Print_Area" localSheetId="46">'AT_20_CentralCookingagency '!$A$1:$M$49</definedName>
    <definedName name="_xlnm.Print_Area" localSheetId="61">AT_28_RqmtKitchen!$A$1:$S$47</definedName>
    <definedName name="_xlnm.Print_Area" localSheetId="5">AT_2A_fundflow!$A$1:$V$34</definedName>
    <definedName name="_xlnm.Print_Area" localSheetId="65">'AT_31_Budget_provision '!$A$1:$W$30</definedName>
    <definedName name="_xlnm.Print_Area" localSheetId="29">'AT-10 B'!$A$1:$J$49</definedName>
    <definedName name="_xlnm.Print_Area" localSheetId="30">'AT-10 C'!$A$1:$J$20</definedName>
    <definedName name="_xlnm.Print_Area" localSheetId="32">'AT-10 E'!$A$1:$G$46</definedName>
    <definedName name="_xlnm.Print_Area" localSheetId="27">AT10_MME!$A$1:$H$32</definedName>
    <definedName name="_xlnm.Print_Area" localSheetId="28">AT10A_!$A$1:$E$49</definedName>
    <definedName name="_xlnm.Print_Area" localSheetId="31">'AT-10D'!$A$1:$H$30</definedName>
    <definedName name="_xlnm.Print_Area" localSheetId="34">'AT11_KS Year wise'!$A$1:$K$30</definedName>
    <definedName name="_xlnm.Print_Area" localSheetId="35">'AT11A_KS-District wise'!$A$1:$K$49</definedName>
    <definedName name="_xlnm.Print_Area" localSheetId="36">'AT12_KD-New'!$A$1:$K$49</definedName>
    <definedName name="_xlnm.Print_Area" localSheetId="37">'AT12A_KD-Replacement'!$A$1:$K$49</definedName>
    <definedName name="_xlnm.Print_Area" localSheetId="39">'AT-14'!$A$1:$N$45</definedName>
    <definedName name="_xlnm.Print_Area" localSheetId="40">'AT-14 A'!$A$1:$H$16</definedName>
    <definedName name="_xlnm.Print_Area" localSheetId="41">'AT-15'!$A$1:$L$45</definedName>
    <definedName name="_xlnm.Print_Area" localSheetId="42">'AT-16'!$A$1:$K$45</definedName>
    <definedName name="_xlnm.Print_Area" localSheetId="44">'AT18_Details_Community '!$A$1:$F$48</definedName>
    <definedName name="_xlnm.Print_Area" localSheetId="3">'AT-1-Gen_Info '!$A$1:$T$50</definedName>
    <definedName name="_xlnm.Print_Area" localSheetId="51">'AT-24'!$A$1:$M$50</definedName>
    <definedName name="_xlnm.Print_Area" localSheetId="54">AT26_NoWD!$A$1:$L$30</definedName>
    <definedName name="_xlnm.Print_Area" localSheetId="55">AT26A_NoWD!$A$1:$K$32</definedName>
    <definedName name="_xlnm.Print_Area" localSheetId="56">AT27_Req_FG_CA_Pry!$A$1:$R$50</definedName>
    <definedName name="_xlnm.Print_Area" localSheetId="57">'AT27A_Req_FG_CA_U Pry '!$A$1:$R$49</definedName>
    <definedName name="_xlnm.Print_Area" localSheetId="58">'AT27B_Req_FG_CA_N CLP'!$A$1:$N$49</definedName>
    <definedName name="_xlnm.Print_Area" localSheetId="59">'AT27C_Req_FG_Drought -Pry '!$A$1:$N$49</definedName>
    <definedName name="_xlnm.Print_Area" localSheetId="60">'AT27D_Req_FG_Drought -UPry '!$A$1:$N$49</definedName>
    <definedName name="_xlnm.Print_Area" localSheetId="62">'AT-28A_RqmtPlinthArea'!$A$1:$S$47</definedName>
    <definedName name="_xlnm.Print_Area" localSheetId="63">AT29_K_D!$A$1:$AF$47</definedName>
    <definedName name="_xlnm.Print_Area" localSheetId="4">'AT-2-S1 BUDGET'!$A$1:$V$36</definedName>
    <definedName name="_xlnm.Print_Area" localSheetId="6">'AT-3'!$A$1:$H$48</definedName>
    <definedName name="_xlnm.Print_Area" localSheetId="64">'AT-30_Coook-cum-Helper'!$A$1:$L$48</definedName>
    <definedName name="_xlnm.Print_Area" localSheetId="66">'AT32_Drought Pry Util'!$A$1:$L$50</definedName>
    <definedName name="_xlnm.Print_Area" localSheetId="67">'AT-32A Drought UPry Util'!$A$1:$L$50</definedName>
    <definedName name="_xlnm.Print_Area" localSheetId="7">'AT3A_cvrg(Insti)_PY'!$A$1:$N$53</definedName>
    <definedName name="_xlnm.Print_Area" localSheetId="8">'AT3B_cvrg(Insti)_UPY '!$A$1:$N$53</definedName>
    <definedName name="_xlnm.Print_Area" localSheetId="9">'AT3C_cvrg(Insti)_UPY '!$A$1:$N$51</definedName>
    <definedName name="_xlnm.Print_Area" localSheetId="24">'AT-8_Hon_CCH_Pry'!$A$1:$V$50</definedName>
    <definedName name="_xlnm.Print_Area" localSheetId="25">'AT-8A_Hon_CCH_UPry'!$A$1:$V$49</definedName>
    <definedName name="_xlnm.Print_Area" localSheetId="26">AT9_TA!$A$1:$I$48</definedName>
    <definedName name="_xlnm.Print_Area" localSheetId="1">Contents!$A$1:$D$66</definedName>
    <definedName name="_xlnm.Print_Area" localSheetId="10">'enrolment vs availed_PY'!$A$1:$Q$50</definedName>
    <definedName name="_xlnm.Print_Area" localSheetId="11">'enrolment vs availed_UPY'!$A$1:$Q$53</definedName>
    <definedName name="_xlnm.Print_Area" localSheetId="38">'Mode of cooking'!$A$1:$H$45</definedName>
    <definedName name="_xlnm.Print_Area" localSheetId="2">Sheet1!$A$1:$J$24</definedName>
    <definedName name="_xlnm.Print_Area" localSheetId="53">'Sheet1 (2)'!$A$1:$J$24</definedName>
    <definedName name="_xlnm.Print_Area" localSheetId="13">T5_PLAN_vs_PRFM!$A$1:$J$49</definedName>
    <definedName name="_xlnm.Print_Area" localSheetId="14">'T5A_PLAN_vs_PRFM '!$A$1:$J$48</definedName>
    <definedName name="_xlnm.Print_Area" localSheetId="15">'T5B_PLAN_vs_PRFM  (2)'!$A$1:$J$49</definedName>
    <definedName name="_xlnm.Print_Area" localSheetId="16">'T5C_Drought_PLAN_vs_PRFM '!$A$1:$J$48</definedName>
    <definedName name="_xlnm.Print_Area" localSheetId="17">'T5D_Drought_PLAN_vs_PRFM  '!$A$1:$J$48</definedName>
    <definedName name="_xlnm.Print_Area" localSheetId="18">T6_FG_py_Utlsn!$A$1:$L$48</definedName>
    <definedName name="_xlnm.Print_Area" localSheetId="19">'T6A_FG_Upy_Utlsn '!$A$1:$L$49</definedName>
    <definedName name="_xlnm.Print_Area" localSheetId="20">T6B_Pay_FG_FCI_Pry!$A$1:$M$49</definedName>
    <definedName name="_xlnm.Print_Area" localSheetId="21">T6C_Coarse_Grain!$A$1:$L$49</definedName>
    <definedName name="_xlnm.Print_Area" localSheetId="22">T7_CC_PY_Utlsn!$A$1:$Q$51</definedName>
    <definedName name="_xlnm.Print_Area" localSheetId="23">'T7ACC_UPY_Utlsn '!$A$1:$Q$50</definedName>
  </definedNames>
  <calcPr calcId="145621"/>
</workbook>
</file>

<file path=xl/calcChain.xml><?xml version="1.0" encoding="utf-8"?>
<calcChain xmlns="http://schemas.openxmlformats.org/spreadsheetml/2006/main">
  <c r="P13" i="5" l="1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12" i="5"/>
  <c r="Q17" i="98"/>
  <c r="P17" i="98"/>
  <c r="O17" i="98"/>
  <c r="N17" i="98"/>
  <c r="M17" i="98"/>
  <c r="L17" i="98"/>
  <c r="H17" i="98" l="1"/>
  <c r="G17" i="98"/>
  <c r="F17" i="98"/>
  <c r="E17" i="98"/>
  <c r="D17" i="98"/>
  <c r="C17" i="98"/>
  <c r="N32" i="75"/>
  <c r="N31" i="75"/>
  <c r="N30" i="75"/>
  <c r="N29" i="75"/>
  <c r="N28" i="75"/>
  <c r="N27" i="75"/>
  <c r="N26" i="75"/>
  <c r="N25" i="75"/>
  <c r="N24" i="75"/>
  <c r="N23" i="75"/>
  <c r="N22" i="75"/>
  <c r="N21" i="75"/>
  <c r="N20" i="75"/>
  <c r="N19" i="75"/>
  <c r="N18" i="75"/>
  <c r="N17" i="75"/>
  <c r="N16" i="75"/>
  <c r="N15" i="75"/>
  <c r="K32" i="75"/>
  <c r="K31" i="75"/>
  <c r="K30" i="75"/>
  <c r="K29" i="75"/>
  <c r="K28" i="75"/>
  <c r="K27" i="75"/>
  <c r="K26" i="75"/>
  <c r="K25" i="75"/>
  <c r="K24" i="75"/>
  <c r="K23" i="75"/>
  <c r="K22" i="75"/>
  <c r="K21" i="75"/>
  <c r="K20" i="75"/>
  <c r="K18" i="75"/>
  <c r="K17" i="75"/>
  <c r="K16" i="75"/>
  <c r="K15" i="75"/>
  <c r="H28" i="75"/>
  <c r="H16" i="75"/>
  <c r="H15" i="75"/>
  <c r="M41" i="47" l="1"/>
  <c r="M40" i="47"/>
  <c r="M39" i="47"/>
  <c r="M38" i="47"/>
  <c r="M37" i="47"/>
  <c r="M36" i="47"/>
  <c r="M35" i="47"/>
  <c r="M34" i="47"/>
  <c r="M33" i="47"/>
  <c r="M32" i="47"/>
  <c r="M31" i="47"/>
  <c r="M30" i="47"/>
  <c r="M29" i="47"/>
  <c r="M28" i="47"/>
  <c r="M27" i="47"/>
  <c r="M26" i="47"/>
  <c r="M25" i="47"/>
  <c r="M24" i="47"/>
  <c r="M23" i="47"/>
  <c r="M22" i="47"/>
  <c r="M21" i="47"/>
  <c r="M20" i="47"/>
  <c r="M19" i="47"/>
  <c r="M18" i="47"/>
  <c r="M17" i="47"/>
  <c r="M16" i="47"/>
  <c r="M15" i="47"/>
  <c r="M14" i="47"/>
  <c r="M13" i="47"/>
  <c r="M12" i="47"/>
  <c r="M11" i="47"/>
  <c r="G39" i="142"/>
  <c r="G38" i="142"/>
  <c r="G37" i="142"/>
  <c r="G36" i="142"/>
  <c r="G35" i="142"/>
  <c r="G34" i="142"/>
  <c r="G33" i="142"/>
  <c r="G32" i="142"/>
  <c r="G31" i="142"/>
  <c r="G30" i="142"/>
  <c r="G29" i="142"/>
  <c r="G28" i="142"/>
  <c r="G27" i="142"/>
  <c r="G26" i="142"/>
  <c r="G25" i="142"/>
  <c r="G24" i="142"/>
  <c r="G23" i="142"/>
  <c r="G22" i="142"/>
  <c r="G21" i="142"/>
  <c r="G20" i="142"/>
  <c r="G19" i="142"/>
  <c r="G18" i="142"/>
  <c r="G17" i="142"/>
  <c r="G16" i="142"/>
  <c r="G15" i="142"/>
  <c r="G14" i="142"/>
  <c r="G13" i="142"/>
  <c r="G12" i="142"/>
  <c r="G11" i="142"/>
  <c r="G10" i="142"/>
  <c r="G9" i="142"/>
  <c r="J43" i="121" l="1"/>
  <c r="A13" i="121"/>
  <c r="A14" i="121" s="1"/>
  <c r="A15" i="121" s="1"/>
  <c r="A16" i="121" s="1"/>
  <c r="A17" i="121" s="1"/>
  <c r="A18" i="121" s="1"/>
  <c r="A19" i="121" s="1"/>
  <c r="A20" i="121" s="1"/>
  <c r="A21" i="121" s="1"/>
  <c r="A22" i="121" s="1"/>
  <c r="A23" i="121" s="1"/>
  <c r="A24" i="121" s="1"/>
  <c r="A25" i="121" s="1"/>
  <c r="A26" i="121" s="1"/>
  <c r="A27" i="121" s="1"/>
  <c r="A28" i="121" s="1"/>
  <c r="A29" i="121" s="1"/>
  <c r="A30" i="121" s="1"/>
  <c r="A31" i="121" s="1"/>
  <c r="A32" i="121" s="1"/>
  <c r="A33" i="121" s="1"/>
  <c r="A34" i="121" s="1"/>
  <c r="A35" i="121" s="1"/>
  <c r="A36" i="121" s="1"/>
  <c r="A37" i="121" s="1"/>
  <c r="A38" i="121" s="1"/>
  <c r="A39" i="121" s="1"/>
  <c r="A40" i="121" s="1"/>
  <c r="A41" i="121" s="1"/>
  <c r="L27" i="150"/>
  <c r="M20" i="150"/>
  <c r="F40" i="150"/>
  <c r="F39" i="150"/>
  <c r="F37" i="150"/>
  <c r="F36" i="150"/>
  <c r="F35" i="150"/>
  <c r="F34" i="150"/>
  <c r="F33" i="150"/>
  <c r="F32" i="150"/>
  <c r="F31" i="150"/>
  <c r="F30" i="150"/>
  <c r="F29" i="150"/>
  <c r="F28" i="150"/>
  <c r="F27" i="150"/>
  <c r="F26" i="150"/>
  <c r="F25" i="150"/>
  <c r="F24" i="150"/>
  <c r="F23" i="150"/>
  <c r="F22" i="150"/>
  <c r="F21" i="150"/>
  <c r="F20" i="150"/>
  <c r="F19" i="150"/>
  <c r="F18" i="150"/>
  <c r="F17" i="150"/>
  <c r="F14" i="150"/>
  <c r="F13" i="150"/>
  <c r="F11" i="150"/>
  <c r="F10" i="150"/>
  <c r="D41" i="150"/>
  <c r="F32" i="103" l="1"/>
  <c r="F25" i="103"/>
  <c r="G48" i="59" l="1"/>
  <c r="Z42" i="72"/>
  <c r="H41" i="72"/>
  <c r="H40" i="72"/>
  <c r="H39" i="72"/>
  <c r="H38" i="72"/>
  <c r="H37" i="72"/>
  <c r="H36" i="72"/>
  <c r="H35" i="72"/>
  <c r="H34" i="72"/>
  <c r="H33" i="72"/>
  <c r="H32" i="72"/>
  <c r="H31" i="72"/>
  <c r="H30" i="72"/>
  <c r="H29" i="72"/>
  <c r="H28" i="72"/>
  <c r="H27" i="72"/>
  <c r="H26" i="72"/>
  <c r="H25" i="72"/>
  <c r="H24" i="72"/>
  <c r="H23" i="72"/>
  <c r="H22" i="72"/>
  <c r="H21" i="72"/>
  <c r="H20" i="72"/>
  <c r="H19" i="72"/>
  <c r="H18" i="72"/>
  <c r="H17" i="72"/>
  <c r="H16" i="72"/>
  <c r="H15" i="72"/>
  <c r="H14" i="72"/>
  <c r="H13" i="72"/>
  <c r="H12" i="72"/>
  <c r="H11" i="72"/>
  <c r="C42" i="72"/>
  <c r="C39" i="109"/>
  <c r="G16" i="14"/>
  <c r="G25" i="14"/>
  <c r="G62" i="119" l="1"/>
  <c r="A34" i="140" l="1"/>
  <c r="A35" i="140" s="1"/>
  <c r="A36" i="140" s="1"/>
  <c r="A37" i="140" s="1"/>
  <c r="A38" i="140" s="1"/>
  <c r="A39" i="140" s="1"/>
  <c r="A40" i="140" s="1"/>
  <c r="A41" i="140" s="1"/>
  <c r="A42" i="140" s="1"/>
  <c r="A43" i="140" s="1"/>
  <c r="A44" i="140" s="1"/>
  <c r="A45" i="140" s="1"/>
  <c r="A46" i="140" s="1"/>
  <c r="A47" i="140" s="1"/>
  <c r="A48" i="140" s="1"/>
  <c r="A49" i="140" s="1"/>
  <c r="A50" i="140" s="1"/>
  <c r="A51" i="140" s="1"/>
  <c r="A52" i="140" s="1"/>
  <c r="A53" i="140" s="1"/>
  <c r="A54" i="140" s="1"/>
  <c r="A55" i="140" s="1"/>
  <c r="A56" i="140" s="1"/>
  <c r="A57" i="140" s="1"/>
  <c r="A58" i="140" s="1"/>
  <c r="A59" i="140" s="1"/>
  <c r="A60" i="140" s="1"/>
  <c r="A61" i="140" s="1"/>
  <c r="A62" i="140" s="1"/>
  <c r="A63" i="140" s="1"/>
  <c r="A64" i="140" s="1"/>
  <c r="A65" i="140" s="1"/>
  <c r="A66" i="140" s="1"/>
  <c r="J41" i="84"/>
  <c r="J40" i="84"/>
  <c r="J39" i="84"/>
  <c r="J38" i="84"/>
  <c r="J37" i="84"/>
  <c r="J36" i="84"/>
  <c r="J35" i="84"/>
  <c r="J34" i="84"/>
  <c r="J33" i="84"/>
  <c r="J32" i="84"/>
  <c r="J31" i="84"/>
  <c r="J30" i="84"/>
  <c r="J29" i="84"/>
  <c r="J28" i="84"/>
  <c r="J27" i="84"/>
  <c r="J26" i="84"/>
  <c r="J25" i="84"/>
  <c r="J24" i="84"/>
  <c r="J23" i="84"/>
  <c r="J22" i="84"/>
  <c r="J21" i="84"/>
  <c r="J20" i="84"/>
  <c r="J19" i="84"/>
  <c r="J18" i="84"/>
  <c r="J17" i="84"/>
  <c r="J16" i="84"/>
  <c r="J15" i="84"/>
  <c r="J14" i="84"/>
  <c r="J13" i="84"/>
  <c r="J12" i="84"/>
  <c r="G43" i="114"/>
  <c r="G42" i="114"/>
  <c r="G41" i="114"/>
  <c r="G40" i="114"/>
  <c r="G39" i="114"/>
  <c r="G38" i="114"/>
  <c r="G37" i="114"/>
  <c r="G36" i="114"/>
  <c r="G35" i="114"/>
  <c r="G34" i="114"/>
  <c r="G33" i="114"/>
  <c r="G32" i="114"/>
  <c r="G31" i="114"/>
  <c r="G30" i="114"/>
  <c r="G29" i="114"/>
  <c r="G28" i="114"/>
  <c r="G27" i="114"/>
  <c r="G26" i="114"/>
  <c r="G25" i="114"/>
  <c r="G24" i="114"/>
  <c r="G23" i="114"/>
  <c r="G22" i="114"/>
  <c r="G21" i="114"/>
  <c r="G20" i="114"/>
  <c r="G19" i="114"/>
  <c r="G18" i="114"/>
  <c r="G17" i="114"/>
  <c r="G16" i="114"/>
  <c r="G15" i="114"/>
  <c r="G14" i="114"/>
  <c r="G13" i="114"/>
  <c r="G44" i="88"/>
  <c r="G43" i="88"/>
  <c r="G42" i="88"/>
  <c r="G41" i="88"/>
  <c r="G40" i="88"/>
  <c r="G39" i="88"/>
  <c r="G38" i="88"/>
  <c r="G37" i="88"/>
  <c r="G36" i="88"/>
  <c r="G35" i="88"/>
  <c r="G34" i="88"/>
  <c r="G33" i="88"/>
  <c r="G32" i="88"/>
  <c r="G31" i="88"/>
  <c r="G30" i="88"/>
  <c r="G29" i="88"/>
  <c r="G28" i="88"/>
  <c r="G27" i="88"/>
  <c r="G26" i="88"/>
  <c r="G25" i="88"/>
  <c r="G24" i="88"/>
  <c r="G23" i="88"/>
  <c r="G22" i="88"/>
  <c r="G21" i="88"/>
  <c r="G20" i="88"/>
  <c r="G19" i="88"/>
  <c r="G18" i="88"/>
  <c r="G17" i="88"/>
  <c r="G16" i="88"/>
  <c r="G15" i="88"/>
  <c r="G14" i="88"/>
  <c r="E43" i="75"/>
  <c r="E42" i="75"/>
  <c r="E41" i="75"/>
  <c r="E40" i="75"/>
  <c r="E39" i="75"/>
  <c r="E38" i="75"/>
  <c r="E37" i="75"/>
  <c r="E36" i="75"/>
  <c r="E35" i="75"/>
  <c r="E34" i="75"/>
  <c r="E33" i="75"/>
  <c r="E32" i="75"/>
  <c r="E31" i="75"/>
  <c r="E30" i="75"/>
  <c r="E29" i="75"/>
  <c r="E28" i="75"/>
  <c r="E27" i="75"/>
  <c r="E26" i="75"/>
  <c r="E25" i="75"/>
  <c r="E24" i="75"/>
  <c r="E23" i="75"/>
  <c r="E22" i="75"/>
  <c r="E21" i="75"/>
  <c r="E20" i="75"/>
  <c r="E19" i="75"/>
  <c r="E18" i="75"/>
  <c r="E17" i="75"/>
  <c r="E16" i="75"/>
  <c r="E15" i="75"/>
  <c r="E14" i="75"/>
  <c r="E13" i="75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C24" i="115" l="1"/>
  <c r="E41" i="65" l="1"/>
  <c r="D44" i="88"/>
  <c r="Q16" i="98"/>
  <c r="P16" i="98"/>
  <c r="H16" i="98"/>
  <c r="G16" i="98"/>
  <c r="O16" i="98" l="1"/>
  <c r="N16" i="98"/>
  <c r="M16" i="98"/>
  <c r="L16" i="98"/>
  <c r="E16" i="98"/>
  <c r="D16" i="98"/>
  <c r="C16" i="98"/>
  <c r="F16" i="98"/>
  <c r="L18" i="98"/>
  <c r="C18" i="98"/>
  <c r="L15" i="98"/>
  <c r="C15" i="98"/>
  <c r="O13" i="108" l="1"/>
  <c r="N13" i="108"/>
  <c r="M13" i="108"/>
  <c r="L13" i="108"/>
  <c r="K13" i="108"/>
  <c r="J13" i="108"/>
  <c r="I13" i="108"/>
  <c r="H13" i="108"/>
  <c r="G13" i="108"/>
  <c r="F13" i="108"/>
  <c r="E13" i="108"/>
  <c r="E42" i="119"/>
  <c r="E41" i="119"/>
  <c r="E40" i="119"/>
  <c r="E39" i="119"/>
  <c r="E38" i="119"/>
  <c r="E37" i="119"/>
  <c r="E36" i="119"/>
  <c r="E33" i="119"/>
  <c r="E32" i="119"/>
  <c r="E31" i="119"/>
  <c r="E30" i="119"/>
  <c r="E29" i="119"/>
  <c r="E28" i="119"/>
  <c r="E26" i="119"/>
  <c r="E25" i="119"/>
  <c r="E24" i="119"/>
  <c r="E23" i="119"/>
  <c r="E22" i="119"/>
  <c r="E21" i="119"/>
  <c r="E20" i="119"/>
  <c r="E19" i="119"/>
  <c r="E18" i="119"/>
  <c r="E17" i="119"/>
  <c r="E16" i="119"/>
  <c r="E15" i="119"/>
  <c r="E13" i="119"/>
  <c r="E12" i="119"/>
  <c r="L35" i="59" l="1"/>
  <c r="N43" i="139" l="1"/>
  <c r="O43" i="139"/>
  <c r="P43" i="139"/>
  <c r="M43" i="139"/>
  <c r="L43" i="139"/>
  <c r="K43" i="139"/>
  <c r="L12" i="1"/>
  <c r="P23" i="99" l="1"/>
  <c r="O41" i="150" l="1"/>
  <c r="N41" i="150"/>
  <c r="M41" i="150"/>
  <c r="L41" i="150"/>
  <c r="K41" i="150"/>
  <c r="J41" i="150"/>
  <c r="I41" i="150"/>
  <c r="H41" i="150"/>
  <c r="G41" i="150"/>
  <c r="F41" i="150"/>
  <c r="C41" i="150"/>
  <c r="A11" i="150"/>
  <c r="A12" i="150" s="1"/>
  <c r="A13" i="150" s="1"/>
  <c r="A14" i="150" s="1"/>
  <c r="A15" i="150" s="1"/>
  <c r="A16" i="150" s="1"/>
  <c r="A17" i="150" s="1"/>
  <c r="A18" i="150" s="1"/>
  <c r="A19" i="150" s="1"/>
  <c r="A20" i="150" s="1"/>
  <c r="A21" i="150" s="1"/>
  <c r="A22" i="150" s="1"/>
  <c r="A23" i="150" s="1"/>
  <c r="A24" i="150" s="1"/>
  <c r="A25" i="150" s="1"/>
  <c r="A26" i="150" s="1"/>
  <c r="A27" i="150" s="1"/>
  <c r="A28" i="150" s="1"/>
  <c r="A29" i="150" s="1"/>
  <c r="A30" i="150" s="1"/>
  <c r="A31" i="150" s="1"/>
  <c r="A32" i="150" s="1"/>
  <c r="A33" i="150" s="1"/>
  <c r="A34" i="150" s="1"/>
  <c r="A35" i="150" s="1"/>
  <c r="A36" i="150" s="1"/>
  <c r="A37" i="150" s="1"/>
  <c r="A38" i="150" s="1"/>
  <c r="A39" i="150" s="1"/>
  <c r="A40" i="150" s="1"/>
  <c r="E43" i="121" l="1"/>
  <c r="P42" i="114" l="1"/>
  <c r="P41" i="114"/>
  <c r="P40" i="114"/>
  <c r="P39" i="114"/>
  <c r="P37" i="114"/>
  <c r="P36" i="114"/>
  <c r="P34" i="114"/>
  <c r="P33" i="114"/>
  <c r="P32" i="114"/>
  <c r="P31" i="114"/>
  <c r="P29" i="114"/>
  <c r="P28" i="114"/>
  <c r="P26" i="114"/>
  <c r="P25" i="114"/>
  <c r="P24" i="114"/>
  <c r="P23" i="114"/>
  <c r="P21" i="114"/>
  <c r="P20" i="114"/>
  <c r="P18" i="114"/>
  <c r="P17" i="114"/>
  <c r="P15" i="114"/>
  <c r="P13" i="114"/>
  <c r="P44" i="88"/>
  <c r="P43" i="88"/>
  <c r="P42" i="88"/>
  <c r="P41" i="88"/>
  <c r="P40" i="88"/>
  <c r="P39" i="88"/>
  <c r="P38" i="88"/>
  <c r="P37" i="88"/>
  <c r="P36" i="88"/>
  <c r="P35" i="88"/>
  <c r="P34" i="88"/>
  <c r="P33" i="88"/>
  <c r="P32" i="88"/>
  <c r="P31" i="88"/>
  <c r="P30" i="88"/>
  <c r="P29" i="88"/>
  <c r="P28" i="88"/>
  <c r="P27" i="88"/>
  <c r="P26" i="88"/>
  <c r="P25" i="88"/>
  <c r="P24" i="88"/>
  <c r="P23" i="88"/>
  <c r="P22" i="88"/>
  <c r="P21" i="88"/>
  <c r="P20" i="88"/>
  <c r="P19" i="88"/>
  <c r="P18" i="88"/>
  <c r="P17" i="88"/>
  <c r="P16" i="88"/>
  <c r="P15" i="88"/>
  <c r="P14" i="88"/>
  <c r="K40" i="75"/>
  <c r="K36" i="75"/>
  <c r="K43" i="75"/>
  <c r="K42" i="75"/>
  <c r="K41" i="75"/>
  <c r="K39" i="75"/>
  <c r="K38" i="75"/>
  <c r="K37" i="75"/>
  <c r="K35" i="75"/>
  <c r="K34" i="75"/>
  <c r="K33" i="75"/>
  <c r="K19" i="75"/>
  <c r="K14" i="75"/>
  <c r="K13" i="75"/>
  <c r="K24" i="7"/>
  <c r="K20" i="7"/>
  <c r="K44" i="7"/>
  <c r="K42" i="7"/>
  <c r="K40" i="7"/>
  <c r="K38" i="7"/>
  <c r="K36" i="7"/>
  <c r="K34" i="7"/>
  <c r="K32" i="7"/>
  <c r="K30" i="7"/>
  <c r="K28" i="7"/>
  <c r="K26" i="7"/>
  <c r="K22" i="7"/>
  <c r="K18" i="7"/>
  <c r="K43" i="7"/>
  <c r="K41" i="7"/>
  <c r="K39" i="7"/>
  <c r="K37" i="7"/>
  <c r="K35" i="7"/>
  <c r="K33" i="7"/>
  <c r="K31" i="7"/>
  <c r="K29" i="7"/>
  <c r="K27" i="7"/>
  <c r="K25" i="7"/>
  <c r="K23" i="7"/>
  <c r="K21" i="7"/>
  <c r="K19" i="7"/>
  <c r="K17" i="7"/>
  <c r="K16" i="7"/>
  <c r="K15" i="7"/>
  <c r="K14" i="7"/>
  <c r="P16" i="114" l="1"/>
  <c r="P14" i="114"/>
  <c r="P19" i="114"/>
  <c r="P22" i="114"/>
  <c r="P27" i="114"/>
  <c r="P30" i="114"/>
  <c r="P35" i="114"/>
  <c r="P38" i="114"/>
  <c r="P43" i="114"/>
  <c r="D40" i="141"/>
  <c r="H43" i="75" l="1"/>
  <c r="H42" i="75"/>
  <c r="H41" i="75"/>
  <c r="H40" i="75"/>
  <c r="H39" i="75"/>
  <c r="H38" i="75"/>
  <c r="H37" i="75"/>
  <c r="H36" i="75"/>
  <c r="H35" i="75"/>
  <c r="H34" i="75"/>
  <c r="H33" i="75"/>
  <c r="H32" i="75"/>
  <c r="H31" i="75"/>
  <c r="H30" i="75"/>
  <c r="H29" i="75"/>
  <c r="H27" i="75"/>
  <c r="H26" i="75"/>
  <c r="H25" i="75"/>
  <c r="H24" i="75"/>
  <c r="H23" i="75"/>
  <c r="H22" i="75"/>
  <c r="H21" i="75"/>
  <c r="H20" i="75"/>
  <c r="H19" i="75"/>
  <c r="H18" i="75"/>
  <c r="H17" i="75"/>
  <c r="H14" i="75"/>
  <c r="H13" i="75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M23" i="88" l="1"/>
  <c r="M35" i="88"/>
  <c r="M43" i="88"/>
  <c r="M18" i="88"/>
  <c r="M26" i="88"/>
  <c r="M34" i="88"/>
  <c r="M17" i="88"/>
  <c r="M21" i="88"/>
  <c r="M25" i="88"/>
  <c r="M29" i="88"/>
  <c r="M33" i="88"/>
  <c r="M41" i="88"/>
  <c r="M24" i="88"/>
  <c r="M31" i="88"/>
  <c r="M39" i="88"/>
  <c r="M37" i="88"/>
  <c r="M22" i="114"/>
  <c r="M21" i="114"/>
  <c r="M14" i="114"/>
  <c r="M17" i="114"/>
  <c r="M29" i="114"/>
  <c r="M41" i="114"/>
  <c r="C35" i="111"/>
  <c r="C34" i="111"/>
  <c r="C32" i="111"/>
  <c r="C31" i="111"/>
  <c r="C42" i="111"/>
  <c r="C41" i="111"/>
  <c r="C40" i="111"/>
  <c r="C39" i="111"/>
  <c r="C38" i="111"/>
  <c r="C37" i="111"/>
  <c r="C36" i="111"/>
  <c r="C33" i="111"/>
  <c r="C30" i="111"/>
  <c r="C29" i="111"/>
  <c r="C28" i="111"/>
  <c r="C27" i="111"/>
  <c r="C26" i="111"/>
  <c r="C25" i="111"/>
  <c r="C24" i="111"/>
  <c r="C23" i="111"/>
  <c r="C22" i="111"/>
  <c r="C21" i="111"/>
  <c r="C20" i="111"/>
  <c r="C19" i="111"/>
  <c r="C18" i="111"/>
  <c r="C17" i="111"/>
  <c r="C16" i="111"/>
  <c r="C15" i="111"/>
  <c r="C14" i="111"/>
  <c r="C13" i="111"/>
  <c r="C12" i="111"/>
  <c r="M24" i="114" l="1"/>
  <c r="M16" i="114"/>
  <c r="M42" i="114"/>
  <c r="M26" i="114"/>
  <c r="M43" i="114"/>
  <c r="M18" i="114"/>
  <c r="M19" i="88"/>
  <c r="M40" i="88"/>
  <c r="M32" i="88"/>
  <c r="M16" i="88"/>
  <c r="M38" i="88"/>
  <c r="M30" i="88"/>
  <c r="M22" i="88"/>
  <c r="M14" i="88"/>
  <c r="M44" i="88"/>
  <c r="M36" i="88"/>
  <c r="M28" i="88"/>
  <c r="M20" i="88"/>
  <c r="M42" i="88"/>
  <c r="M27" i="88"/>
  <c r="M15" i="88"/>
  <c r="M40" i="114"/>
  <c r="M32" i="114"/>
  <c r="M37" i="114"/>
  <c r="M25" i="114"/>
  <c r="M35" i="114"/>
  <c r="M27" i="114"/>
  <c r="M19" i="114"/>
  <c r="M33" i="114"/>
  <c r="M13" i="114"/>
  <c r="M30" i="114"/>
  <c r="M36" i="114"/>
  <c r="M28" i="114"/>
  <c r="M20" i="114"/>
  <c r="M34" i="114"/>
  <c r="M39" i="114"/>
  <c r="M31" i="114"/>
  <c r="M23" i="114"/>
  <c r="M15" i="114"/>
  <c r="M38" i="114"/>
  <c r="J41" i="145" l="1"/>
  <c r="J40" i="145"/>
  <c r="J39" i="145"/>
  <c r="J38" i="145"/>
  <c r="J37" i="145"/>
  <c r="J36" i="145"/>
  <c r="J35" i="145"/>
  <c r="J34" i="145"/>
  <c r="J33" i="145"/>
  <c r="J32" i="145"/>
  <c r="J31" i="145"/>
  <c r="J30" i="145"/>
  <c r="J29" i="145"/>
  <c r="J28" i="145"/>
  <c r="J27" i="145"/>
  <c r="J26" i="145"/>
  <c r="J25" i="145"/>
  <c r="J24" i="145"/>
  <c r="J23" i="145"/>
  <c r="J22" i="145"/>
  <c r="J21" i="145"/>
  <c r="J20" i="145"/>
  <c r="J19" i="145"/>
  <c r="J18" i="145"/>
  <c r="J17" i="145"/>
  <c r="J16" i="145"/>
  <c r="J15" i="145"/>
  <c r="J14" i="145"/>
  <c r="J13" i="145"/>
  <c r="J12" i="145"/>
  <c r="J11" i="145"/>
  <c r="O31" i="29"/>
  <c r="O19" i="29"/>
  <c r="O14" i="29"/>
  <c r="G14" i="144"/>
  <c r="L36" i="60" l="1"/>
  <c r="N39" i="7" l="1"/>
  <c r="L12" i="56"/>
  <c r="L11" i="56"/>
  <c r="J13" i="56"/>
  <c r="H13" i="56"/>
  <c r="F13" i="56"/>
  <c r="D13" i="56"/>
  <c r="B13" i="56"/>
  <c r="L13" i="56" l="1"/>
  <c r="C19" i="98" l="1"/>
  <c r="T22" i="98"/>
  <c r="S22" i="98"/>
  <c r="R22" i="98"/>
  <c r="T21" i="98"/>
  <c r="S21" i="98"/>
  <c r="R21" i="98"/>
  <c r="T18" i="98"/>
  <c r="S18" i="98"/>
  <c r="R18" i="98"/>
  <c r="T16" i="98"/>
  <c r="S16" i="98"/>
  <c r="R16" i="98"/>
  <c r="K22" i="98"/>
  <c r="W22" i="98" s="1"/>
  <c r="J22" i="98"/>
  <c r="V22" i="98" s="1"/>
  <c r="I22" i="98"/>
  <c r="U22" i="98" s="1"/>
  <c r="W21" i="98"/>
  <c r="J21" i="98"/>
  <c r="I21" i="98"/>
  <c r="U21" i="98" s="1"/>
  <c r="K18" i="98"/>
  <c r="J18" i="98"/>
  <c r="K16" i="98"/>
  <c r="J16" i="98"/>
  <c r="I16" i="98"/>
  <c r="I41" i="145"/>
  <c r="I40" i="145"/>
  <c r="I39" i="145"/>
  <c r="I38" i="145"/>
  <c r="I37" i="145"/>
  <c r="I36" i="145"/>
  <c r="I35" i="145"/>
  <c r="I34" i="145"/>
  <c r="I33" i="145"/>
  <c r="I32" i="145"/>
  <c r="I31" i="145"/>
  <c r="I30" i="145"/>
  <c r="I29" i="145"/>
  <c r="I28" i="145"/>
  <c r="I27" i="145"/>
  <c r="I26" i="145"/>
  <c r="I25" i="145"/>
  <c r="I24" i="145"/>
  <c r="I23" i="145"/>
  <c r="I22" i="145"/>
  <c r="I21" i="145"/>
  <c r="I20" i="145"/>
  <c r="I19" i="145"/>
  <c r="I18" i="145"/>
  <c r="I17" i="145"/>
  <c r="I16" i="145"/>
  <c r="I15" i="145"/>
  <c r="I14" i="145"/>
  <c r="I13" i="145"/>
  <c r="I12" i="145"/>
  <c r="I11" i="145"/>
  <c r="F41" i="145"/>
  <c r="E41" i="145" s="1"/>
  <c r="F40" i="145"/>
  <c r="E40" i="145" s="1"/>
  <c r="F39" i="145"/>
  <c r="E39" i="145" s="1"/>
  <c r="F38" i="145"/>
  <c r="E38" i="145" s="1"/>
  <c r="F37" i="145"/>
  <c r="E37" i="145" s="1"/>
  <c r="F36" i="145"/>
  <c r="E36" i="145" s="1"/>
  <c r="F35" i="145"/>
  <c r="E35" i="145" s="1"/>
  <c r="F34" i="145"/>
  <c r="E34" i="145" s="1"/>
  <c r="F33" i="145"/>
  <c r="E33" i="145" s="1"/>
  <c r="F32" i="145"/>
  <c r="E32" i="145" s="1"/>
  <c r="F31" i="145"/>
  <c r="E31" i="145" s="1"/>
  <c r="F30" i="145"/>
  <c r="E30" i="145" s="1"/>
  <c r="F29" i="145"/>
  <c r="E29" i="145" s="1"/>
  <c r="F28" i="145"/>
  <c r="E28" i="145" s="1"/>
  <c r="F27" i="145"/>
  <c r="E27" i="145" s="1"/>
  <c r="F26" i="145"/>
  <c r="E26" i="145" s="1"/>
  <c r="F25" i="145"/>
  <c r="E25" i="145" s="1"/>
  <c r="F24" i="145"/>
  <c r="E24" i="145" s="1"/>
  <c r="F23" i="145"/>
  <c r="E23" i="145" s="1"/>
  <c r="F22" i="145"/>
  <c r="E22" i="145" s="1"/>
  <c r="F21" i="145"/>
  <c r="E21" i="145" s="1"/>
  <c r="F20" i="145"/>
  <c r="E20" i="145" s="1"/>
  <c r="F19" i="145"/>
  <c r="E19" i="145" s="1"/>
  <c r="F18" i="145"/>
  <c r="E18" i="145" s="1"/>
  <c r="F17" i="145"/>
  <c r="E17" i="145" s="1"/>
  <c r="F16" i="145"/>
  <c r="E16" i="145" s="1"/>
  <c r="F15" i="145"/>
  <c r="E15" i="145" s="1"/>
  <c r="F14" i="145"/>
  <c r="E14" i="145" s="1"/>
  <c r="F13" i="145"/>
  <c r="E13" i="145" s="1"/>
  <c r="F12" i="145"/>
  <c r="E12" i="145" s="1"/>
  <c r="F11" i="145"/>
  <c r="E11" i="145" s="1"/>
  <c r="I33" i="144"/>
  <c r="I29" i="144"/>
  <c r="I25" i="144"/>
  <c r="I41" i="29"/>
  <c r="I37" i="29"/>
  <c r="I25" i="29"/>
  <c r="I21" i="29"/>
  <c r="R42" i="144"/>
  <c r="Q42" i="144"/>
  <c r="P42" i="144"/>
  <c r="O42" i="144"/>
  <c r="N42" i="144"/>
  <c r="L42" i="144"/>
  <c r="K42" i="144"/>
  <c r="M41" i="144"/>
  <c r="G41" i="144"/>
  <c r="I41" i="144" s="1"/>
  <c r="M40" i="144"/>
  <c r="G40" i="144"/>
  <c r="I40" i="144" s="1"/>
  <c r="M39" i="144"/>
  <c r="G39" i="144"/>
  <c r="I39" i="144" s="1"/>
  <c r="M38" i="144"/>
  <c r="G38" i="144"/>
  <c r="I38" i="144" s="1"/>
  <c r="M37" i="144"/>
  <c r="G37" i="144"/>
  <c r="I37" i="144" s="1"/>
  <c r="M36" i="144"/>
  <c r="G36" i="144"/>
  <c r="I36" i="144" s="1"/>
  <c r="M35" i="144"/>
  <c r="G35" i="144"/>
  <c r="I35" i="144" s="1"/>
  <c r="M34" i="144"/>
  <c r="G34" i="144"/>
  <c r="I34" i="144" s="1"/>
  <c r="M33" i="144"/>
  <c r="G33" i="144"/>
  <c r="M32" i="144"/>
  <c r="G32" i="144"/>
  <c r="I32" i="144" s="1"/>
  <c r="M31" i="144"/>
  <c r="G31" i="144"/>
  <c r="I31" i="144" s="1"/>
  <c r="M30" i="144"/>
  <c r="G30" i="144"/>
  <c r="I30" i="144" s="1"/>
  <c r="M29" i="144"/>
  <c r="G29" i="144"/>
  <c r="M28" i="144"/>
  <c r="G28" i="144"/>
  <c r="I28" i="144" s="1"/>
  <c r="M27" i="144"/>
  <c r="G27" i="144"/>
  <c r="I27" i="144" s="1"/>
  <c r="M26" i="144"/>
  <c r="G26" i="144"/>
  <c r="I26" i="144" s="1"/>
  <c r="M25" i="144"/>
  <c r="G25" i="144"/>
  <c r="M24" i="144"/>
  <c r="G24" i="144"/>
  <c r="I24" i="144" s="1"/>
  <c r="M23" i="144"/>
  <c r="G23" i="144"/>
  <c r="I23" i="144" s="1"/>
  <c r="M22" i="144"/>
  <c r="G22" i="144"/>
  <c r="I22" i="144" s="1"/>
  <c r="M21" i="144"/>
  <c r="G21" i="144"/>
  <c r="I21" i="144" s="1"/>
  <c r="M20" i="144"/>
  <c r="G20" i="144"/>
  <c r="I20" i="144" s="1"/>
  <c r="M19" i="144"/>
  <c r="G19" i="144"/>
  <c r="I19" i="144" s="1"/>
  <c r="M18" i="144"/>
  <c r="G18" i="144"/>
  <c r="I18" i="144" s="1"/>
  <c r="M17" i="144"/>
  <c r="G17" i="144"/>
  <c r="I17" i="144" s="1"/>
  <c r="M16" i="144"/>
  <c r="G16" i="144"/>
  <c r="I16" i="144" s="1"/>
  <c r="M15" i="144"/>
  <c r="G15" i="144"/>
  <c r="I15" i="144" s="1"/>
  <c r="M14" i="144"/>
  <c r="I14" i="144"/>
  <c r="M13" i="144"/>
  <c r="G13" i="144"/>
  <c r="I13" i="144" s="1"/>
  <c r="M12" i="144"/>
  <c r="G12" i="144"/>
  <c r="I12" i="144" s="1"/>
  <c r="M11" i="144"/>
  <c r="G11" i="144"/>
  <c r="M41" i="29"/>
  <c r="M40" i="29"/>
  <c r="M39" i="29"/>
  <c r="M38" i="29"/>
  <c r="M37" i="29"/>
  <c r="M36" i="29"/>
  <c r="M35" i="29"/>
  <c r="M34" i="29"/>
  <c r="M33" i="29"/>
  <c r="M32" i="29"/>
  <c r="M31" i="29"/>
  <c r="M30" i="29"/>
  <c r="M29" i="29"/>
  <c r="M28" i="29"/>
  <c r="M27" i="29"/>
  <c r="M26" i="29"/>
  <c r="M25" i="29"/>
  <c r="M24" i="29"/>
  <c r="M23" i="29"/>
  <c r="M22" i="29"/>
  <c r="M21" i="29"/>
  <c r="M20" i="29"/>
  <c r="M19" i="29"/>
  <c r="M18" i="29"/>
  <c r="M17" i="29"/>
  <c r="M16" i="29"/>
  <c r="M15" i="29"/>
  <c r="M14" i="29"/>
  <c r="M13" i="29"/>
  <c r="M12" i="29"/>
  <c r="M11" i="29"/>
  <c r="G41" i="29"/>
  <c r="G40" i="29"/>
  <c r="I40" i="29" s="1"/>
  <c r="G39" i="29"/>
  <c r="I39" i="29" s="1"/>
  <c r="G38" i="29"/>
  <c r="I38" i="29" s="1"/>
  <c r="G37" i="29"/>
  <c r="G36" i="29"/>
  <c r="I36" i="29" s="1"/>
  <c r="G35" i="29"/>
  <c r="I35" i="29" s="1"/>
  <c r="G34" i="29"/>
  <c r="I34" i="29" s="1"/>
  <c r="G33" i="29"/>
  <c r="I33" i="29" s="1"/>
  <c r="G32" i="29"/>
  <c r="I32" i="29" s="1"/>
  <c r="G31" i="29"/>
  <c r="I31" i="29" s="1"/>
  <c r="G30" i="29"/>
  <c r="I30" i="29" s="1"/>
  <c r="G29" i="29"/>
  <c r="I29" i="29" s="1"/>
  <c r="G28" i="29"/>
  <c r="I28" i="29" s="1"/>
  <c r="G27" i="29"/>
  <c r="I27" i="29" s="1"/>
  <c r="G26" i="29"/>
  <c r="I26" i="29" s="1"/>
  <c r="G25" i="29"/>
  <c r="G24" i="29"/>
  <c r="I24" i="29" s="1"/>
  <c r="G23" i="29"/>
  <c r="I23" i="29" s="1"/>
  <c r="G22" i="29"/>
  <c r="I22" i="29" s="1"/>
  <c r="G21" i="29"/>
  <c r="G20" i="29"/>
  <c r="I20" i="29" s="1"/>
  <c r="G19" i="29"/>
  <c r="I19" i="29" s="1"/>
  <c r="G18" i="29"/>
  <c r="I18" i="29" s="1"/>
  <c r="G17" i="29"/>
  <c r="I17" i="29" s="1"/>
  <c r="G16" i="29"/>
  <c r="I16" i="29" s="1"/>
  <c r="G15" i="29"/>
  <c r="I15" i="29" s="1"/>
  <c r="G14" i="29"/>
  <c r="I14" i="29" s="1"/>
  <c r="G13" i="29"/>
  <c r="I13" i="29" s="1"/>
  <c r="G12" i="29"/>
  <c r="I12" i="29" s="1"/>
  <c r="G11" i="29"/>
  <c r="G40" i="142"/>
  <c r="F40" i="142"/>
  <c r="E40" i="142"/>
  <c r="D40" i="142"/>
  <c r="H17" i="14"/>
  <c r="H12" i="14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S43" i="114"/>
  <c r="Q43" i="114"/>
  <c r="S42" i="114"/>
  <c r="S41" i="114"/>
  <c r="S40" i="114"/>
  <c r="S39" i="114"/>
  <c r="Q39" i="114"/>
  <c r="S38" i="114"/>
  <c r="S37" i="114"/>
  <c r="R37" i="114"/>
  <c r="S36" i="114"/>
  <c r="S35" i="114"/>
  <c r="Q35" i="114"/>
  <c r="S34" i="114"/>
  <c r="S33" i="114"/>
  <c r="S32" i="114"/>
  <c r="S31" i="114"/>
  <c r="Q31" i="114"/>
  <c r="S30" i="114"/>
  <c r="S29" i="114"/>
  <c r="R29" i="114"/>
  <c r="S28" i="114"/>
  <c r="S27" i="114"/>
  <c r="Q27" i="114"/>
  <c r="S26" i="114"/>
  <c r="S25" i="114"/>
  <c r="S24" i="114"/>
  <c r="S23" i="114"/>
  <c r="Q23" i="114"/>
  <c r="S22" i="114"/>
  <c r="S21" i="114"/>
  <c r="R21" i="114"/>
  <c r="S20" i="114"/>
  <c r="S19" i="114"/>
  <c r="Q19" i="114"/>
  <c r="S18" i="114"/>
  <c r="S17" i="114"/>
  <c r="S16" i="114"/>
  <c r="S15" i="114"/>
  <c r="Q15" i="114"/>
  <c r="S14" i="114"/>
  <c r="S13" i="114"/>
  <c r="R13" i="114"/>
  <c r="R43" i="114"/>
  <c r="R42" i="114"/>
  <c r="Q42" i="114"/>
  <c r="R41" i="114"/>
  <c r="Q41" i="114"/>
  <c r="R40" i="114"/>
  <c r="Q40" i="114"/>
  <c r="R39" i="114"/>
  <c r="R38" i="114"/>
  <c r="Q38" i="114"/>
  <c r="Q37" i="114"/>
  <c r="R36" i="114"/>
  <c r="Q36" i="114"/>
  <c r="R35" i="114"/>
  <c r="R34" i="114"/>
  <c r="Q34" i="114"/>
  <c r="R33" i="114"/>
  <c r="Q33" i="114"/>
  <c r="R32" i="114"/>
  <c r="Q32" i="114"/>
  <c r="R31" i="114"/>
  <c r="R30" i="114"/>
  <c r="Q30" i="114"/>
  <c r="Q29" i="114"/>
  <c r="R28" i="114"/>
  <c r="Q28" i="114"/>
  <c r="R27" i="114"/>
  <c r="R26" i="114"/>
  <c r="Q26" i="114"/>
  <c r="R25" i="114"/>
  <c r="Q25" i="114"/>
  <c r="R24" i="114"/>
  <c r="Q24" i="114"/>
  <c r="R23" i="114"/>
  <c r="R22" i="114"/>
  <c r="Q22" i="114"/>
  <c r="Q21" i="114"/>
  <c r="R20" i="114"/>
  <c r="Q20" i="114"/>
  <c r="R19" i="114"/>
  <c r="R18" i="114"/>
  <c r="Q18" i="114"/>
  <c r="R17" i="114"/>
  <c r="Q17" i="114"/>
  <c r="R16" i="114"/>
  <c r="Q16" i="114"/>
  <c r="R15" i="114"/>
  <c r="R14" i="114"/>
  <c r="Q14" i="114"/>
  <c r="Q13" i="114"/>
  <c r="S44" i="88"/>
  <c r="R44" i="88"/>
  <c r="Q44" i="88"/>
  <c r="S43" i="88"/>
  <c r="R43" i="88"/>
  <c r="Q43" i="88"/>
  <c r="S42" i="88"/>
  <c r="R42" i="88"/>
  <c r="Q42" i="88"/>
  <c r="S41" i="88"/>
  <c r="R41" i="88"/>
  <c r="Q41" i="88"/>
  <c r="S40" i="88"/>
  <c r="R40" i="88"/>
  <c r="Q40" i="88"/>
  <c r="S39" i="88"/>
  <c r="R39" i="88"/>
  <c r="Q39" i="88"/>
  <c r="S38" i="88"/>
  <c r="R38" i="88"/>
  <c r="Q38" i="88"/>
  <c r="S37" i="88"/>
  <c r="R37" i="88"/>
  <c r="Q37" i="88"/>
  <c r="S36" i="88"/>
  <c r="R36" i="88"/>
  <c r="Q36" i="88"/>
  <c r="S35" i="88"/>
  <c r="R35" i="88"/>
  <c r="Q35" i="88"/>
  <c r="S34" i="88"/>
  <c r="R34" i="88"/>
  <c r="Q34" i="88"/>
  <c r="S33" i="88"/>
  <c r="R33" i="88"/>
  <c r="Q33" i="88"/>
  <c r="S32" i="88"/>
  <c r="R32" i="88"/>
  <c r="Q32" i="88"/>
  <c r="S31" i="88"/>
  <c r="R31" i="88"/>
  <c r="Q31" i="88"/>
  <c r="S30" i="88"/>
  <c r="R30" i="88"/>
  <c r="Q30" i="88"/>
  <c r="S29" i="88"/>
  <c r="R29" i="88"/>
  <c r="Q29" i="88"/>
  <c r="S28" i="88"/>
  <c r="R28" i="88"/>
  <c r="Q28" i="88"/>
  <c r="S27" i="88"/>
  <c r="R27" i="88"/>
  <c r="Q27" i="88"/>
  <c r="S26" i="88"/>
  <c r="R26" i="88"/>
  <c r="Q26" i="88"/>
  <c r="S25" i="88"/>
  <c r="R25" i="88"/>
  <c r="Q25" i="88"/>
  <c r="S24" i="88"/>
  <c r="R24" i="88"/>
  <c r="Q24" i="88"/>
  <c r="S23" i="88"/>
  <c r="R23" i="88"/>
  <c r="Q23" i="88"/>
  <c r="S22" i="88"/>
  <c r="R22" i="88"/>
  <c r="Q22" i="88"/>
  <c r="S21" i="88"/>
  <c r="R21" i="88"/>
  <c r="Q21" i="88"/>
  <c r="S20" i="88"/>
  <c r="R20" i="88"/>
  <c r="Q20" i="88"/>
  <c r="S19" i="88"/>
  <c r="R19" i="88"/>
  <c r="Q19" i="88"/>
  <c r="S18" i="88"/>
  <c r="R18" i="88"/>
  <c r="Q18" i="88"/>
  <c r="S17" i="88"/>
  <c r="R17" i="88"/>
  <c r="Q17" i="88"/>
  <c r="S16" i="88"/>
  <c r="R16" i="88"/>
  <c r="Q16" i="88"/>
  <c r="S15" i="88"/>
  <c r="R15" i="88"/>
  <c r="Q15" i="88"/>
  <c r="S14" i="88"/>
  <c r="R14" i="88"/>
  <c r="Q14" i="88"/>
  <c r="P39" i="7"/>
  <c r="O39" i="7"/>
  <c r="Q39" i="7"/>
  <c r="V18" i="98" l="1"/>
  <c r="U16" i="98"/>
  <c r="W16" i="98"/>
  <c r="V21" i="98"/>
  <c r="I11" i="144"/>
  <c r="I42" i="144" s="1"/>
  <c r="J11" i="144"/>
  <c r="L19" i="98"/>
  <c r="I17" i="98"/>
  <c r="V16" i="98"/>
  <c r="W18" i="98"/>
  <c r="M42" i="144"/>
  <c r="T17" i="98"/>
  <c r="S17" i="98"/>
  <c r="R17" i="98"/>
  <c r="K17" i="98"/>
  <c r="J17" i="98"/>
  <c r="G42" i="144"/>
  <c r="J42" i="144"/>
  <c r="J39" i="127"/>
  <c r="J35" i="127"/>
  <c r="J15" i="127"/>
  <c r="Q39" i="47"/>
  <c r="J36" i="127"/>
  <c r="J20" i="127"/>
  <c r="L41" i="47"/>
  <c r="L40" i="47"/>
  <c r="L39" i="47"/>
  <c r="L38" i="47"/>
  <c r="L37" i="47"/>
  <c r="L36" i="47"/>
  <c r="L35" i="47"/>
  <c r="L34" i="47"/>
  <c r="L33" i="47"/>
  <c r="L32" i="47"/>
  <c r="L31" i="47"/>
  <c r="L30" i="47"/>
  <c r="L29" i="47"/>
  <c r="L28" i="47"/>
  <c r="L27" i="47"/>
  <c r="L26" i="47"/>
  <c r="L25" i="47"/>
  <c r="L24" i="47"/>
  <c r="L23" i="47"/>
  <c r="L22" i="47"/>
  <c r="L21" i="47"/>
  <c r="L20" i="47"/>
  <c r="L19" i="47"/>
  <c r="L18" i="47"/>
  <c r="L17" i="47"/>
  <c r="L16" i="47"/>
  <c r="L15" i="47"/>
  <c r="L14" i="47"/>
  <c r="L13" i="47"/>
  <c r="L12" i="47"/>
  <c r="L11" i="47"/>
  <c r="G41" i="47"/>
  <c r="G40" i="47"/>
  <c r="G39" i="47"/>
  <c r="G38" i="47"/>
  <c r="G37" i="47"/>
  <c r="G36" i="47"/>
  <c r="G35" i="47"/>
  <c r="G34" i="47"/>
  <c r="G33" i="47"/>
  <c r="G32" i="47"/>
  <c r="G31" i="47"/>
  <c r="G30" i="47"/>
  <c r="G29" i="47"/>
  <c r="G28" i="47"/>
  <c r="G27" i="47"/>
  <c r="G26" i="47"/>
  <c r="G25" i="47"/>
  <c r="G24" i="47"/>
  <c r="G23" i="47"/>
  <c r="G22" i="47"/>
  <c r="G21" i="47"/>
  <c r="G20" i="47"/>
  <c r="G19" i="47"/>
  <c r="G18" i="47"/>
  <c r="G17" i="47"/>
  <c r="G16" i="47"/>
  <c r="G15" i="47"/>
  <c r="G14" i="47"/>
  <c r="G13" i="47"/>
  <c r="G12" i="47"/>
  <c r="G11" i="47"/>
  <c r="L41" i="59"/>
  <c r="L40" i="59"/>
  <c r="L39" i="59"/>
  <c r="L38" i="59"/>
  <c r="L37" i="59"/>
  <c r="L36" i="59"/>
  <c r="L34" i="59"/>
  <c r="L33" i="59"/>
  <c r="L32" i="59"/>
  <c r="L31" i="59"/>
  <c r="L30" i="59"/>
  <c r="L29" i="59"/>
  <c r="L28" i="59"/>
  <c r="L27" i="59"/>
  <c r="L26" i="59"/>
  <c r="L25" i="59"/>
  <c r="L24" i="59"/>
  <c r="L23" i="59"/>
  <c r="L22" i="59"/>
  <c r="L21" i="59"/>
  <c r="L20" i="59"/>
  <c r="L19" i="59"/>
  <c r="L18" i="59"/>
  <c r="L17" i="59"/>
  <c r="L16" i="59"/>
  <c r="L15" i="59"/>
  <c r="L14" i="59"/>
  <c r="L13" i="59"/>
  <c r="L12" i="59"/>
  <c r="L11" i="59"/>
  <c r="G41" i="59"/>
  <c r="G40" i="59"/>
  <c r="G39" i="59"/>
  <c r="G38" i="59"/>
  <c r="G37" i="59"/>
  <c r="G36" i="59"/>
  <c r="G35" i="59"/>
  <c r="M35" i="59" s="1"/>
  <c r="G34" i="59"/>
  <c r="G33" i="59"/>
  <c r="G32" i="59"/>
  <c r="G31" i="59"/>
  <c r="G30" i="59"/>
  <c r="G29" i="59"/>
  <c r="G28" i="59"/>
  <c r="G27" i="59"/>
  <c r="G26" i="59"/>
  <c r="G25" i="59"/>
  <c r="G24" i="59"/>
  <c r="G23" i="59"/>
  <c r="G22" i="59"/>
  <c r="G21" i="59"/>
  <c r="G20" i="59"/>
  <c r="G19" i="59"/>
  <c r="G18" i="59"/>
  <c r="G17" i="59"/>
  <c r="G16" i="59"/>
  <c r="G15" i="59"/>
  <c r="G14" i="59"/>
  <c r="G13" i="59"/>
  <c r="G12" i="59"/>
  <c r="G11" i="59"/>
  <c r="L41" i="58"/>
  <c r="L40" i="58"/>
  <c r="L39" i="58"/>
  <c r="L38" i="58"/>
  <c r="L37" i="58"/>
  <c r="L36" i="58"/>
  <c r="L35" i="58"/>
  <c r="L34" i="58"/>
  <c r="L33" i="58"/>
  <c r="L32" i="58"/>
  <c r="L31" i="58"/>
  <c r="L30" i="58"/>
  <c r="L29" i="58"/>
  <c r="L28" i="58"/>
  <c r="L27" i="58"/>
  <c r="L26" i="58"/>
  <c r="L25" i="58"/>
  <c r="L24" i="58"/>
  <c r="L23" i="58"/>
  <c r="L22" i="58"/>
  <c r="L21" i="58"/>
  <c r="L20" i="58"/>
  <c r="L19" i="58"/>
  <c r="L18" i="58"/>
  <c r="L17" i="58"/>
  <c r="L16" i="58"/>
  <c r="L15" i="58"/>
  <c r="L14" i="58"/>
  <c r="L13" i="58"/>
  <c r="L12" i="58"/>
  <c r="L11" i="58"/>
  <c r="G41" i="58"/>
  <c r="G40" i="58"/>
  <c r="G39" i="58"/>
  <c r="G38" i="58"/>
  <c r="G37" i="58"/>
  <c r="G36" i="58"/>
  <c r="G35" i="58"/>
  <c r="G34" i="58"/>
  <c r="G33" i="58"/>
  <c r="G32" i="58"/>
  <c r="G31" i="58"/>
  <c r="G30" i="58"/>
  <c r="G29" i="58"/>
  <c r="G28" i="58"/>
  <c r="G27" i="58"/>
  <c r="G26" i="58"/>
  <c r="G25" i="58"/>
  <c r="G24" i="58"/>
  <c r="G23" i="58"/>
  <c r="G22" i="58"/>
  <c r="G21" i="58"/>
  <c r="G20" i="58"/>
  <c r="G19" i="58"/>
  <c r="G18" i="58"/>
  <c r="G17" i="58"/>
  <c r="G16" i="58"/>
  <c r="G15" i="58"/>
  <c r="G14" i="58"/>
  <c r="G13" i="58"/>
  <c r="G12" i="58"/>
  <c r="G11" i="58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5" i="1"/>
  <c r="L14" i="1"/>
  <c r="L1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M16" i="1" s="1"/>
  <c r="G15" i="1"/>
  <c r="G14" i="1"/>
  <c r="G13" i="1"/>
  <c r="M13" i="1" s="1"/>
  <c r="G12" i="1"/>
  <c r="M12" i="1" s="1"/>
  <c r="G41" i="60"/>
  <c r="G40" i="60"/>
  <c r="G39" i="60"/>
  <c r="G38" i="60"/>
  <c r="G37" i="60"/>
  <c r="G36" i="60"/>
  <c r="G35" i="60"/>
  <c r="G34" i="60"/>
  <c r="G33" i="60"/>
  <c r="G32" i="60"/>
  <c r="G31" i="60"/>
  <c r="G30" i="60"/>
  <c r="G29" i="60"/>
  <c r="G28" i="60"/>
  <c r="G27" i="60"/>
  <c r="G26" i="60"/>
  <c r="G25" i="60"/>
  <c r="G24" i="60"/>
  <c r="G23" i="60"/>
  <c r="G22" i="60"/>
  <c r="G21" i="60"/>
  <c r="G20" i="60"/>
  <c r="G19" i="60"/>
  <c r="G18" i="60"/>
  <c r="G17" i="60"/>
  <c r="G16" i="60"/>
  <c r="G15" i="60"/>
  <c r="G14" i="60"/>
  <c r="G13" i="60"/>
  <c r="G12" i="60"/>
  <c r="G11" i="60"/>
  <c r="L41" i="60"/>
  <c r="L40" i="60"/>
  <c r="L39" i="60"/>
  <c r="L38" i="60"/>
  <c r="L37" i="60"/>
  <c r="L35" i="60"/>
  <c r="L34" i="60"/>
  <c r="L33" i="60"/>
  <c r="L32" i="60"/>
  <c r="L31" i="60"/>
  <c r="L30" i="60"/>
  <c r="L29" i="60"/>
  <c r="L28" i="60"/>
  <c r="L27" i="60"/>
  <c r="L26" i="60"/>
  <c r="L25" i="60"/>
  <c r="L24" i="60"/>
  <c r="L23" i="60"/>
  <c r="L22" i="60"/>
  <c r="L21" i="60"/>
  <c r="L20" i="60"/>
  <c r="L19" i="60"/>
  <c r="L18" i="60"/>
  <c r="L17" i="60"/>
  <c r="L16" i="60"/>
  <c r="L15" i="60"/>
  <c r="L14" i="60"/>
  <c r="L13" i="60"/>
  <c r="L12" i="60"/>
  <c r="L11" i="60"/>
  <c r="Q38" i="60"/>
  <c r="Q28" i="60"/>
  <c r="J27" i="127"/>
  <c r="Q22" i="60"/>
  <c r="Q16" i="60"/>
  <c r="J40" i="127"/>
  <c r="J32" i="127"/>
  <c r="J16" i="127"/>
  <c r="F42" i="127"/>
  <c r="F41" i="127"/>
  <c r="F40" i="127"/>
  <c r="F39" i="127"/>
  <c r="F38" i="127"/>
  <c r="F37" i="127"/>
  <c r="F36" i="127"/>
  <c r="F35" i="127"/>
  <c r="F34" i="127"/>
  <c r="F33" i="127"/>
  <c r="F32" i="127"/>
  <c r="F31" i="127"/>
  <c r="F30" i="127"/>
  <c r="F29" i="127"/>
  <c r="F28" i="127"/>
  <c r="F27" i="127"/>
  <c r="F26" i="127"/>
  <c r="F25" i="127"/>
  <c r="F24" i="127"/>
  <c r="F23" i="127"/>
  <c r="F22" i="127"/>
  <c r="F21" i="127"/>
  <c r="F20" i="127"/>
  <c r="F19" i="127"/>
  <c r="F18" i="127"/>
  <c r="F17" i="127"/>
  <c r="F16" i="127"/>
  <c r="F15" i="127"/>
  <c r="F14" i="127"/>
  <c r="F13" i="127"/>
  <c r="F12" i="127"/>
  <c r="F42" i="111"/>
  <c r="F41" i="111"/>
  <c r="F40" i="111"/>
  <c r="F39" i="111"/>
  <c r="F38" i="111"/>
  <c r="F37" i="111"/>
  <c r="F36" i="111"/>
  <c r="F35" i="111"/>
  <c r="F34" i="111"/>
  <c r="F33" i="111"/>
  <c r="F32" i="111"/>
  <c r="F31" i="111"/>
  <c r="F30" i="111"/>
  <c r="F29" i="111"/>
  <c r="F28" i="111"/>
  <c r="F27" i="111"/>
  <c r="F26" i="111"/>
  <c r="F25" i="111"/>
  <c r="F24" i="111"/>
  <c r="F23" i="111"/>
  <c r="F22" i="111"/>
  <c r="F21" i="111"/>
  <c r="F20" i="111"/>
  <c r="F19" i="111"/>
  <c r="F18" i="111"/>
  <c r="F17" i="111"/>
  <c r="F16" i="111"/>
  <c r="F15" i="111"/>
  <c r="F14" i="111"/>
  <c r="F13" i="111"/>
  <c r="F12" i="111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M29" i="1" l="1"/>
  <c r="M41" i="1"/>
  <c r="M14" i="58"/>
  <c r="M38" i="58"/>
  <c r="U17" i="98"/>
  <c r="M26" i="59"/>
  <c r="M14" i="1"/>
  <c r="M13" i="58"/>
  <c r="M21" i="58"/>
  <c r="M25" i="58"/>
  <c r="M33" i="58"/>
  <c r="M41" i="58"/>
  <c r="M15" i="59"/>
  <c r="P19" i="75"/>
  <c r="P27" i="75"/>
  <c r="P35" i="75"/>
  <c r="P18" i="75"/>
  <c r="P13" i="75"/>
  <c r="P17" i="75"/>
  <c r="P21" i="75"/>
  <c r="P25" i="75"/>
  <c r="P29" i="75"/>
  <c r="P33" i="75"/>
  <c r="P37" i="75"/>
  <c r="P41" i="75"/>
  <c r="P15" i="75"/>
  <c r="P23" i="75"/>
  <c r="P31" i="75"/>
  <c r="P39" i="75"/>
  <c r="P43" i="75"/>
  <c r="P14" i="75"/>
  <c r="P22" i="75"/>
  <c r="P26" i="75"/>
  <c r="P30" i="75"/>
  <c r="P34" i="75"/>
  <c r="P38" i="75"/>
  <c r="P42" i="75"/>
  <c r="P16" i="75"/>
  <c r="P20" i="75"/>
  <c r="P24" i="75"/>
  <c r="P28" i="75"/>
  <c r="P32" i="75"/>
  <c r="P36" i="75"/>
  <c r="P40" i="75"/>
  <c r="P16" i="7"/>
  <c r="P28" i="7"/>
  <c r="P32" i="7"/>
  <c r="P15" i="7"/>
  <c r="P19" i="7"/>
  <c r="P23" i="7"/>
  <c r="P27" i="7"/>
  <c r="P31" i="7"/>
  <c r="P35" i="7"/>
  <c r="P40" i="7"/>
  <c r="P44" i="7"/>
  <c r="P24" i="7"/>
  <c r="P36" i="7"/>
  <c r="P14" i="7"/>
  <c r="P18" i="7"/>
  <c r="P22" i="7"/>
  <c r="P26" i="7"/>
  <c r="P30" i="7"/>
  <c r="P34" i="7"/>
  <c r="P38" i="7"/>
  <c r="P43" i="7"/>
  <c r="P20" i="7"/>
  <c r="P41" i="7"/>
  <c r="P17" i="7"/>
  <c r="P21" i="7"/>
  <c r="P25" i="7"/>
  <c r="P29" i="7"/>
  <c r="P33" i="7"/>
  <c r="P37" i="7"/>
  <c r="P42" i="7"/>
  <c r="M42" i="1"/>
  <c r="M39" i="59"/>
  <c r="M40" i="1"/>
  <c r="M37" i="58"/>
  <c r="M38" i="1"/>
  <c r="M37" i="1"/>
  <c r="M36" i="1"/>
  <c r="M34" i="58"/>
  <c r="M35" i="1"/>
  <c r="M33" i="1"/>
  <c r="M32" i="1"/>
  <c r="M30" i="58"/>
  <c r="M29" i="58"/>
  <c r="M30" i="1"/>
  <c r="M28" i="1"/>
  <c r="M26" i="58"/>
  <c r="M27" i="1"/>
  <c r="M26" i="1"/>
  <c r="M24" i="1"/>
  <c r="M22" i="58"/>
  <c r="M23" i="1"/>
  <c r="M22" i="1"/>
  <c r="M19" i="59"/>
  <c r="G43" i="4"/>
  <c r="M20" i="1"/>
  <c r="M18" i="58"/>
  <c r="M17" i="58"/>
  <c r="M18" i="1"/>
  <c r="M17" i="1"/>
  <c r="M15" i="1"/>
  <c r="G39" i="5"/>
  <c r="Q30" i="47"/>
  <c r="Q14" i="47"/>
  <c r="Q23" i="47"/>
  <c r="Q27" i="47"/>
  <c r="Q11" i="47"/>
  <c r="Q15" i="47"/>
  <c r="Q38" i="47"/>
  <c r="Q36" i="47"/>
  <c r="Q35" i="47"/>
  <c r="Q34" i="47"/>
  <c r="Q31" i="47"/>
  <c r="Q26" i="47"/>
  <c r="Q24" i="47"/>
  <c r="Q22" i="47"/>
  <c r="Q21" i="47"/>
  <c r="Q19" i="47"/>
  <c r="Q18" i="47"/>
  <c r="Q17" i="47"/>
  <c r="Q41" i="47"/>
  <c r="Q40" i="47"/>
  <c r="J40" i="111"/>
  <c r="G40" i="74"/>
  <c r="J39" i="111"/>
  <c r="J40" i="86"/>
  <c r="Q37" i="47"/>
  <c r="J35" i="111"/>
  <c r="Q33" i="47"/>
  <c r="Q32" i="47"/>
  <c r="Q29" i="47"/>
  <c r="Q28" i="47"/>
  <c r="Q25" i="47"/>
  <c r="Q20" i="47"/>
  <c r="Q16" i="47"/>
  <c r="J15" i="111"/>
  <c r="Q13" i="47"/>
  <c r="Q12" i="47"/>
  <c r="Q36" i="60"/>
  <c r="Q35" i="60"/>
  <c r="Q34" i="60"/>
  <c r="Q31" i="60"/>
  <c r="Q30" i="60"/>
  <c r="Q15" i="60"/>
  <c r="Q24" i="60"/>
  <c r="Q23" i="60"/>
  <c r="Q19" i="60"/>
  <c r="Q18" i="60"/>
  <c r="Q12" i="60"/>
  <c r="Q40" i="60"/>
  <c r="Q39" i="60"/>
  <c r="Q32" i="60"/>
  <c r="Q27" i="60"/>
  <c r="Q26" i="60"/>
  <c r="Q20" i="60"/>
  <c r="Q14" i="60"/>
  <c r="Q41" i="60"/>
  <c r="J41" i="4"/>
  <c r="J39" i="4"/>
  <c r="Q37" i="60"/>
  <c r="Q33" i="60"/>
  <c r="Q29" i="60"/>
  <c r="J29" i="4"/>
  <c r="G29" i="5"/>
  <c r="Q25" i="60"/>
  <c r="G23" i="5"/>
  <c r="J23" i="4"/>
  <c r="Q21" i="60"/>
  <c r="Q17" i="60"/>
  <c r="J17" i="4"/>
  <c r="G17" i="5"/>
  <c r="Q13" i="60"/>
  <c r="Q11" i="60"/>
  <c r="F27" i="100"/>
  <c r="H27" i="100" s="1"/>
  <c r="M12" i="59"/>
  <c r="M31" i="59"/>
  <c r="M24" i="58"/>
  <c r="M20" i="58"/>
  <c r="M40" i="58"/>
  <c r="M32" i="58"/>
  <c r="M15" i="58"/>
  <c r="F39" i="100"/>
  <c r="M36" i="58"/>
  <c r="M28" i="58"/>
  <c r="M19" i="58"/>
  <c r="M11" i="58"/>
  <c r="M36" i="59"/>
  <c r="M40" i="59"/>
  <c r="M27" i="59"/>
  <c r="M28" i="59"/>
  <c r="M32" i="59"/>
  <c r="M20" i="59"/>
  <c r="M23" i="59"/>
  <c r="M24" i="59"/>
  <c r="M16" i="59"/>
  <c r="M11" i="59"/>
  <c r="M14" i="59"/>
  <c r="M18" i="59"/>
  <c r="M22" i="59"/>
  <c r="M30" i="59"/>
  <c r="M34" i="59"/>
  <c r="M38" i="59"/>
  <c r="M13" i="59"/>
  <c r="M17" i="59"/>
  <c r="M21" i="59"/>
  <c r="M25" i="59"/>
  <c r="M29" i="59"/>
  <c r="M33" i="59"/>
  <c r="M37" i="59"/>
  <c r="M41" i="59"/>
  <c r="F12" i="100"/>
  <c r="H12" i="100" s="1"/>
  <c r="M39" i="1"/>
  <c r="F35" i="100"/>
  <c r="H35" i="100" s="1"/>
  <c r="F23" i="100"/>
  <c r="H23" i="100" s="1"/>
  <c r="F17" i="100"/>
  <c r="M19" i="1"/>
  <c r="F14" i="100"/>
  <c r="H14" i="100" s="1"/>
  <c r="F10" i="100"/>
  <c r="H10" i="100" s="1"/>
  <c r="M27" i="58"/>
  <c r="M31" i="58"/>
  <c r="M35" i="58"/>
  <c r="M39" i="58"/>
  <c r="F19" i="100"/>
  <c r="H19" i="100" s="1"/>
  <c r="M16" i="58"/>
  <c r="M12" i="58"/>
  <c r="M23" i="58"/>
  <c r="F34" i="100"/>
  <c r="H34" i="100" s="1"/>
  <c r="F38" i="100"/>
  <c r="H38" i="100" s="1"/>
  <c r="F33" i="100"/>
  <c r="M34" i="1"/>
  <c r="F29" i="100"/>
  <c r="H29" i="100" s="1"/>
  <c r="F26" i="100"/>
  <c r="H26" i="100" s="1"/>
  <c r="M25" i="1"/>
  <c r="F13" i="100"/>
  <c r="M31" i="1"/>
  <c r="F25" i="100"/>
  <c r="H25" i="100" s="1"/>
  <c r="F21" i="100"/>
  <c r="H21" i="100" s="1"/>
  <c r="M21" i="1"/>
  <c r="W17" i="98"/>
  <c r="V17" i="98"/>
  <c r="J14" i="127"/>
  <c r="J18" i="127"/>
  <c r="J22" i="127"/>
  <c r="J26" i="127"/>
  <c r="J30" i="127"/>
  <c r="J34" i="127"/>
  <c r="J38" i="127"/>
  <c r="J42" i="127"/>
  <c r="J29" i="127"/>
  <c r="J37" i="127"/>
  <c r="J12" i="127"/>
  <c r="J25" i="127"/>
  <c r="J33" i="127"/>
  <c r="J41" i="127"/>
  <c r="F37" i="100"/>
  <c r="H37" i="100" s="1"/>
  <c r="F16" i="100"/>
  <c r="H16" i="100" s="1"/>
  <c r="F20" i="100"/>
  <c r="F28" i="100"/>
  <c r="H28" i="100" s="1"/>
  <c r="F18" i="100"/>
  <c r="H18" i="100" s="1"/>
  <c r="F22" i="100"/>
  <c r="F30" i="100"/>
  <c r="H30" i="100" s="1"/>
  <c r="F36" i="100"/>
  <c r="F31" i="100"/>
  <c r="F9" i="100"/>
  <c r="H9" i="100" s="1"/>
  <c r="Q23" i="98"/>
  <c r="P23" i="98"/>
  <c r="O23" i="98"/>
  <c r="H23" i="98"/>
  <c r="G23" i="98"/>
  <c r="F23" i="98"/>
  <c r="L42" i="65"/>
  <c r="K42" i="65"/>
  <c r="J42" i="65"/>
  <c r="I42" i="65"/>
  <c r="H42" i="65"/>
  <c r="G42" i="65"/>
  <c r="F42" i="65"/>
  <c r="E42" i="65"/>
  <c r="D42" i="65"/>
  <c r="C42" i="65"/>
  <c r="AE42" i="72"/>
  <c r="AD42" i="72"/>
  <c r="AC42" i="72"/>
  <c r="AB42" i="72"/>
  <c r="AA42" i="72"/>
  <c r="Y42" i="72"/>
  <c r="X42" i="72"/>
  <c r="W42" i="72"/>
  <c r="V42" i="72"/>
  <c r="U42" i="72"/>
  <c r="T42" i="72"/>
  <c r="S42" i="72"/>
  <c r="R42" i="72"/>
  <c r="Q42" i="72"/>
  <c r="P42" i="72"/>
  <c r="O42" i="72"/>
  <c r="M42" i="72"/>
  <c r="L42" i="72"/>
  <c r="K42" i="72"/>
  <c r="J42" i="72"/>
  <c r="I42" i="72"/>
  <c r="H42" i="72"/>
  <c r="G42" i="72"/>
  <c r="F42" i="72"/>
  <c r="E42" i="72"/>
  <c r="D42" i="72"/>
  <c r="S42" i="78"/>
  <c r="R42" i="78"/>
  <c r="Q42" i="78"/>
  <c r="P42" i="78"/>
  <c r="O42" i="78"/>
  <c r="N42" i="78"/>
  <c r="M42" i="78"/>
  <c r="L42" i="78"/>
  <c r="K42" i="78"/>
  <c r="J42" i="78"/>
  <c r="I42" i="78"/>
  <c r="H42" i="78"/>
  <c r="G42" i="78"/>
  <c r="F42" i="78"/>
  <c r="E42" i="78"/>
  <c r="D42" i="78"/>
  <c r="C42" i="78"/>
  <c r="R42" i="62"/>
  <c r="Q42" i="62"/>
  <c r="P42" i="62"/>
  <c r="O42" i="62"/>
  <c r="N42" i="62"/>
  <c r="M42" i="62"/>
  <c r="L42" i="62"/>
  <c r="K42" i="62"/>
  <c r="J42" i="62"/>
  <c r="I42" i="62"/>
  <c r="H42" i="62"/>
  <c r="G42" i="62"/>
  <c r="F42" i="62"/>
  <c r="E42" i="62"/>
  <c r="D42" i="62"/>
  <c r="C42" i="62"/>
  <c r="N42" i="145"/>
  <c r="M42" i="145"/>
  <c r="L42" i="145"/>
  <c r="K42" i="145"/>
  <c r="J42" i="145"/>
  <c r="I42" i="145"/>
  <c r="H42" i="145"/>
  <c r="G42" i="145"/>
  <c r="F42" i="145"/>
  <c r="E42" i="145"/>
  <c r="C42" i="145"/>
  <c r="F42" i="144"/>
  <c r="E42" i="144"/>
  <c r="D42" i="144"/>
  <c r="C42" i="144"/>
  <c r="R42" i="29"/>
  <c r="Q42" i="29"/>
  <c r="P42" i="29"/>
  <c r="O42" i="29"/>
  <c r="N42" i="29"/>
  <c r="M42" i="29"/>
  <c r="L42" i="29"/>
  <c r="K42" i="29"/>
  <c r="G42" i="29"/>
  <c r="F42" i="29"/>
  <c r="E42" i="29"/>
  <c r="D42" i="29"/>
  <c r="C42" i="29"/>
  <c r="F39" i="109"/>
  <c r="E39" i="109"/>
  <c r="D39" i="109"/>
  <c r="B39" i="109"/>
  <c r="K13" i="105"/>
  <c r="J13" i="105"/>
  <c r="I13" i="105"/>
  <c r="H13" i="105"/>
  <c r="G13" i="105"/>
  <c r="F13" i="105"/>
  <c r="E13" i="105"/>
  <c r="D13" i="105"/>
  <c r="M43" i="119"/>
  <c r="L43" i="119"/>
  <c r="K43" i="119"/>
  <c r="J43" i="119"/>
  <c r="I43" i="119"/>
  <c r="H43" i="119"/>
  <c r="G43" i="119"/>
  <c r="F43" i="119"/>
  <c r="E43" i="119"/>
  <c r="D43" i="119"/>
  <c r="C43" i="119"/>
  <c r="I42" i="84"/>
  <c r="H42" i="84"/>
  <c r="G42" i="84"/>
  <c r="F42" i="84"/>
  <c r="E42" i="84"/>
  <c r="C42" i="84"/>
  <c r="F43" i="66"/>
  <c r="E43" i="66"/>
  <c r="D43" i="66"/>
  <c r="C43" i="66"/>
  <c r="L43" i="93"/>
  <c r="K43" i="93"/>
  <c r="J43" i="93"/>
  <c r="I43" i="93"/>
  <c r="H43" i="93"/>
  <c r="G43" i="93"/>
  <c r="F43" i="93"/>
  <c r="E43" i="93"/>
  <c r="D43" i="93"/>
  <c r="C43" i="93"/>
  <c r="N40" i="124"/>
  <c r="M40" i="124"/>
  <c r="L40" i="124"/>
  <c r="K40" i="124"/>
  <c r="J40" i="124"/>
  <c r="I40" i="124"/>
  <c r="G40" i="124"/>
  <c r="F40" i="124"/>
  <c r="E40" i="124"/>
  <c r="D40" i="124"/>
  <c r="H41" i="103"/>
  <c r="G41" i="103"/>
  <c r="E41" i="103"/>
  <c r="D41" i="103"/>
  <c r="I43" i="121"/>
  <c r="H43" i="121"/>
  <c r="G43" i="121"/>
  <c r="D43" i="121"/>
  <c r="C43" i="121"/>
  <c r="E44" i="138"/>
  <c r="D44" i="138"/>
  <c r="C44" i="138"/>
  <c r="H25" i="14"/>
  <c r="G26" i="14"/>
  <c r="F25" i="14"/>
  <c r="E25" i="14"/>
  <c r="D25" i="14"/>
  <c r="C25" i="14"/>
  <c r="H16" i="14"/>
  <c r="F16" i="14"/>
  <c r="E16" i="14"/>
  <c r="D16" i="14"/>
  <c r="C16" i="14"/>
  <c r="I43" i="13"/>
  <c r="H43" i="13"/>
  <c r="F43" i="13"/>
  <c r="E43" i="13"/>
  <c r="D43" i="13"/>
  <c r="C43" i="13"/>
  <c r="V44" i="114"/>
  <c r="U44" i="114"/>
  <c r="S44" i="114"/>
  <c r="R44" i="114"/>
  <c r="Q44" i="114"/>
  <c r="P44" i="114"/>
  <c r="O44" i="114"/>
  <c r="N44" i="114"/>
  <c r="M44" i="114"/>
  <c r="L44" i="114"/>
  <c r="K44" i="114"/>
  <c r="J44" i="114"/>
  <c r="I44" i="114"/>
  <c r="H44" i="114"/>
  <c r="G44" i="114"/>
  <c r="F44" i="114"/>
  <c r="E44" i="114"/>
  <c r="D44" i="114"/>
  <c r="C44" i="114"/>
  <c r="V45" i="88"/>
  <c r="U45" i="88"/>
  <c r="S45" i="88"/>
  <c r="R45" i="88"/>
  <c r="Q45" i="88"/>
  <c r="P45" i="88"/>
  <c r="O45" i="88"/>
  <c r="N45" i="88"/>
  <c r="M45" i="88"/>
  <c r="L45" i="88"/>
  <c r="K45" i="88"/>
  <c r="J45" i="88"/>
  <c r="I45" i="88"/>
  <c r="H45" i="88"/>
  <c r="G45" i="88"/>
  <c r="F45" i="88"/>
  <c r="E45" i="88"/>
  <c r="D45" i="88"/>
  <c r="C45" i="88"/>
  <c r="L44" i="75"/>
  <c r="K44" i="75"/>
  <c r="J44" i="75"/>
  <c r="I44" i="75"/>
  <c r="H44" i="75"/>
  <c r="G44" i="75"/>
  <c r="F44" i="75"/>
  <c r="E44" i="75"/>
  <c r="D44" i="75"/>
  <c r="C44" i="75"/>
  <c r="L45" i="7"/>
  <c r="K45" i="7"/>
  <c r="J45" i="7"/>
  <c r="I45" i="7"/>
  <c r="H45" i="7"/>
  <c r="G45" i="7"/>
  <c r="F45" i="7"/>
  <c r="E45" i="7"/>
  <c r="D45" i="7"/>
  <c r="C45" i="7"/>
  <c r="M44" i="86"/>
  <c r="L44" i="86"/>
  <c r="G44" i="86"/>
  <c r="F44" i="86"/>
  <c r="E43" i="74"/>
  <c r="D43" i="74"/>
  <c r="C43" i="74"/>
  <c r="E43" i="5"/>
  <c r="D43" i="5"/>
  <c r="C43" i="5"/>
  <c r="G43" i="127"/>
  <c r="F43" i="127"/>
  <c r="D43" i="127"/>
  <c r="C43" i="127"/>
  <c r="F43" i="111"/>
  <c r="D43" i="111"/>
  <c r="C43" i="111"/>
  <c r="P42" i="47"/>
  <c r="O42" i="47"/>
  <c r="N42" i="47"/>
  <c r="M42" i="47"/>
  <c r="L42" i="47"/>
  <c r="K42" i="47"/>
  <c r="J42" i="47"/>
  <c r="I42" i="47"/>
  <c r="H42" i="47"/>
  <c r="G42" i="47"/>
  <c r="F42" i="47"/>
  <c r="E42" i="47"/>
  <c r="D42" i="47"/>
  <c r="C42" i="47"/>
  <c r="P42" i="60"/>
  <c r="O42" i="60"/>
  <c r="N42" i="60"/>
  <c r="M42" i="60"/>
  <c r="L42" i="60"/>
  <c r="K42" i="60"/>
  <c r="J42" i="60"/>
  <c r="I42" i="60"/>
  <c r="H42" i="60"/>
  <c r="G42" i="60"/>
  <c r="F42" i="60"/>
  <c r="E42" i="60"/>
  <c r="D42" i="60"/>
  <c r="C42" i="60"/>
  <c r="N42" i="59"/>
  <c r="L42" i="59"/>
  <c r="K42" i="59"/>
  <c r="J42" i="59"/>
  <c r="I42" i="59"/>
  <c r="H42" i="59"/>
  <c r="G42" i="59"/>
  <c r="F42" i="59"/>
  <c r="E42" i="59"/>
  <c r="D42" i="59"/>
  <c r="C42" i="59"/>
  <c r="N42" i="58"/>
  <c r="L42" i="58"/>
  <c r="K42" i="58"/>
  <c r="J42" i="58"/>
  <c r="I42" i="58"/>
  <c r="H42" i="58"/>
  <c r="G42" i="58"/>
  <c r="F42" i="58"/>
  <c r="E42" i="58"/>
  <c r="D42" i="58"/>
  <c r="C42" i="58"/>
  <c r="N43" i="1"/>
  <c r="L43" i="1"/>
  <c r="K43" i="1"/>
  <c r="J43" i="1"/>
  <c r="I43" i="1"/>
  <c r="H43" i="1"/>
  <c r="G43" i="1"/>
  <c r="F43" i="1"/>
  <c r="E43" i="1"/>
  <c r="D43" i="1"/>
  <c r="C43" i="1"/>
  <c r="D40" i="100"/>
  <c r="F43" i="4"/>
  <c r="D43" i="4"/>
  <c r="C43" i="4"/>
  <c r="F26" i="14" l="1"/>
  <c r="D26" i="14"/>
  <c r="P44" i="75"/>
  <c r="P45" i="7"/>
  <c r="Q15" i="75"/>
  <c r="O15" i="75"/>
  <c r="Q29" i="75"/>
  <c r="O29" i="75"/>
  <c r="Q19" i="75"/>
  <c r="O19" i="75"/>
  <c r="N40" i="75"/>
  <c r="Q40" i="75" s="1"/>
  <c r="O40" i="75"/>
  <c r="Q24" i="75"/>
  <c r="O24" i="75"/>
  <c r="Q22" i="75"/>
  <c r="O22" i="75"/>
  <c r="Q20" i="75"/>
  <c r="O20" i="75"/>
  <c r="N42" i="75"/>
  <c r="Q42" i="75" s="1"/>
  <c r="O42" i="75"/>
  <c r="N34" i="75"/>
  <c r="Q34" i="75" s="1"/>
  <c r="O34" i="75"/>
  <c r="Q26" i="75"/>
  <c r="O26" i="75"/>
  <c r="N14" i="75"/>
  <c r="Q14" i="75" s="1"/>
  <c r="O14" i="75"/>
  <c r="Q23" i="75"/>
  <c r="O23" i="75"/>
  <c r="N33" i="75"/>
  <c r="Q33" i="75" s="1"/>
  <c r="O33" i="75"/>
  <c r="Q25" i="75"/>
  <c r="O25" i="75"/>
  <c r="Q18" i="75"/>
  <c r="O18" i="75"/>
  <c r="N38" i="75"/>
  <c r="Q38" i="75" s="1"/>
  <c r="O38" i="75"/>
  <c r="Q30" i="75"/>
  <c r="O30" i="75"/>
  <c r="N43" i="75"/>
  <c r="Q43" i="75" s="1"/>
  <c r="O43" i="75"/>
  <c r="Q31" i="75"/>
  <c r="O31" i="75"/>
  <c r="N37" i="75"/>
  <c r="Q37" i="75" s="1"/>
  <c r="O37" i="75"/>
  <c r="Q21" i="75"/>
  <c r="O21" i="75"/>
  <c r="N13" i="75"/>
  <c r="O13" i="75"/>
  <c r="Q32" i="75"/>
  <c r="O32" i="75"/>
  <c r="Q16" i="75"/>
  <c r="O16" i="75"/>
  <c r="N35" i="75"/>
  <c r="Q35" i="75" s="1"/>
  <c r="O35" i="75"/>
  <c r="N36" i="75"/>
  <c r="Q36" i="75" s="1"/>
  <c r="O36" i="75"/>
  <c r="Q28" i="75"/>
  <c r="O28" i="75"/>
  <c r="N39" i="75"/>
  <c r="Q39" i="75" s="1"/>
  <c r="O39" i="75"/>
  <c r="N41" i="75"/>
  <c r="Q41" i="75" s="1"/>
  <c r="O41" i="75"/>
  <c r="Q17" i="75"/>
  <c r="O17" i="75"/>
  <c r="Q27" i="75"/>
  <c r="O27" i="75"/>
  <c r="M44" i="75"/>
  <c r="N37" i="7"/>
  <c r="Q37" i="7" s="1"/>
  <c r="O37" i="7"/>
  <c r="N41" i="7"/>
  <c r="Q41" i="7" s="1"/>
  <c r="O41" i="7"/>
  <c r="N16" i="7"/>
  <c r="Q16" i="7" s="1"/>
  <c r="O16" i="7"/>
  <c r="N29" i="7"/>
  <c r="Q29" i="7" s="1"/>
  <c r="O29" i="7"/>
  <c r="N21" i="7"/>
  <c r="Q21" i="7" s="1"/>
  <c r="O21" i="7"/>
  <c r="N43" i="7"/>
  <c r="Q43" i="7" s="1"/>
  <c r="O43" i="7"/>
  <c r="N34" i="7"/>
  <c r="Q34" i="7" s="1"/>
  <c r="O34" i="7"/>
  <c r="N26" i="7"/>
  <c r="Q26" i="7" s="1"/>
  <c r="O26" i="7"/>
  <c r="N18" i="7"/>
  <c r="Q18" i="7" s="1"/>
  <c r="O18" i="7"/>
  <c r="N36" i="7"/>
  <c r="Q36" i="7" s="1"/>
  <c r="O36" i="7"/>
  <c r="N35" i="7"/>
  <c r="Q35" i="7" s="1"/>
  <c r="O35" i="7"/>
  <c r="N32" i="7"/>
  <c r="Q32" i="7" s="1"/>
  <c r="O32" i="7"/>
  <c r="N33" i="7"/>
  <c r="Q33" i="7" s="1"/>
  <c r="O33" i="7"/>
  <c r="N25" i="7"/>
  <c r="Q25" i="7" s="1"/>
  <c r="O25" i="7"/>
  <c r="N17" i="7"/>
  <c r="Q17" i="7" s="1"/>
  <c r="O17" i="7"/>
  <c r="N20" i="7"/>
  <c r="Q20" i="7" s="1"/>
  <c r="O20" i="7"/>
  <c r="N30" i="7"/>
  <c r="Q30" i="7" s="1"/>
  <c r="O30" i="7"/>
  <c r="N14" i="7"/>
  <c r="O14" i="7"/>
  <c r="N24" i="7"/>
  <c r="Q24" i="7" s="1"/>
  <c r="O24" i="7"/>
  <c r="N40" i="7"/>
  <c r="Q40" i="7" s="1"/>
  <c r="O40" i="7"/>
  <c r="N31" i="7"/>
  <c r="Q31" i="7" s="1"/>
  <c r="O31" i="7"/>
  <c r="N23" i="7"/>
  <c r="Q23" i="7" s="1"/>
  <c r="O23" i="7"/>
  <c r="N15" i="7"/>
  <c r="Q15" i="7" s="1"/>
  <c r="O15" i="7"/>
  <c r="N28" i="7"/>
  <c r="Q28" i="7" s="1"/>
  <c r="O28" i="7"/>
  <c r="N44" i="7"/>
  <c r="Q44" i="7" s="1"/>
  <c r="O44" i="7"/>
  <c r="N27" i="7"/>
  <c r="Q27" i="7" s="1"/>
  <c r="O27" i="7"/>
  <c r="N19" i="7"/>
  <c r="Q19" i="7" s="1"/>
  <c r="O19" i="7"/>
  <c r="N42" i="7"/>
  <c r="Q42" i="7" s="1"/>
  <c r="O42" i="7"/>
  <c r="N38" i="7"/>
  <c r="Q38" i="7" s="1"/>
  <c r="O38" i="7"/>
  <c r="N22" i="7"/>
  <c r="Q22" i="7" s="1"/>
  <c r="O22" i="7"/>
  <c r="M45" i="7"/>
  <c r="H13" i="100"/>
  <c r="H39" i="100"/>
  <c r="H31" i="100"/>
  <c r="H22" i="100"/>
  <c r="H36" i="100"/>
  <c r="H17" i="100"/>
  <c r="H20" i="100"/>
  <c r="H33" i="100"/>
  <c r="C26" i="14"/>
  <c r="E26" i="14"/>
  <c r="G43" i="111"/>
  <c r="G22" i="74"/>
  <c r="J32" i="111"/>
  <c r="G39" i="74"/>
  <c r="J24" i="111"/>
  <c r="G20" i="74"/>
  <c r="J27" i="111"/>
  <c r="G37" i="74"/>
  <c r="G28" i="74"/>
  <c r="G31" i="74"/>
  <c r="G21" i="74"/>
  <c r="G19" i="74"/>
  <c r="J25" i="111"/>
  <c r="G25" i="74"/>
  <c r="G36" i="74"/>
  <c r="G13" i="74"/>
  <c r="G29" i="74"/>
  <c r="J18" i="111"/>
  <c r="J23" i="111"/>
  <c r="G35" i="74"/>
  <c r="J16" i="111"/>
  <c r="G16" i="74"/>
  <c r="G15" i="74"/>
  <c r="G12" i="74"/>
  <c r="G24" i="5"/>
  <c r="J40" i="4"/>
  <c r="G31" i="5"/>
  <c r="G37" i="5"/>
  <c r="G15" i="5"/>
  <c r="J33" i="4"/>
  <c r="G33" i="5"/>
  <c r="J19" i="4"/>
  <c r="G19" i="5"/>
  <c r="J20" i="86" s="1"/>
  <c r="G16" i="5"/>
  <c r="J36" i="4"/>
  <c r="J27" i="4"/>
  <c r="G27" i="5"/>
  <c r="G41" i="5"/>
  <c r="G32" i="5"/>
  <c r="J21" i="4"/>
  <c r="G21" i="5"/>
  <c r="G20" i="5"/>
  <c r="J28" i="4"/>
  <c r="G28" i="5"/>
  <c r="G13" i="5"/>
  <c r="J25" i="4"/>
  <c r="J35" i="4"/>
  <c r="G35" i="5"/>
  <c r="J36" i="86" s="1"/>
  <c r="G12" i="5"/>
  <c r="J12" i="111"/>
  <c r="G18" i="74"/>
  <c r="J21" i="111"/>
  <c r="G24" i="74"/>
  <c r="G25" i="5"/>
  <c r="J16" i="4"/>
  <c r="J31" i="4"/>
  <c r="J37" i="4"/>
  <c r="J12" i="4"/>
  <c r="J17" i="86"/>
  <c r="G32" i="74"/>
  <c r="J20" i="111"/>
  <c r="J21" i="86"/>
  <c r="G27" i="74"/>
  <c r="J31" i="111"/>
  <c r="J28" i="111"/>
  <c r="J38" i="86"/>
  <c r="J37" i="111"/>
  <c r="J36" i="111"/>
  <c r="G23" i="74"/>
  <c r="J22" i="111"/>
  <c r="J19" i="111"/>
  <c r="J42" i="111"/>
  <c r="G42" i="74"/>
  <c r="J41" i="111"/>
  <c r="G41" i="74"/>
  <c r="J38" i="111"/>
  <c r="G38" i="74"/>
  <c r="J34" i="111"/>
  <c r="G34" i="74"/>
  <c r="J33" i="111"/>
  <c r="G33" i="74"/>
  <c r="J30" i="111"/>
  <c r="G30" i="74"/>
  <c r="J29" i="111"/>
  <c r="J26" i="111"/>
  <c r="G26" i="74"/>
  <c r="J25" i="86"/>
  <c r="J17" i="111"/>
  <c r="G17" i="74"/>
  <c r="J16" i="86"/>
  <c r="J14" i="111"/>
  <c r="G14" i="74"/>
  <c r="Q42" i="47"/>
  <c r="J13" i="111"/>
  <c r="R19" i="98"/>
  <c r="S15" i="98"/>
  <c r="T15" i="98"/>
  <c r="J24" i="4"/>
  <c r="G36" i="5"/>
  <c r="J37" i="86" s="1"/>
  <c r="J32" i="4"/>
  <c r="J20" i="4"/>
  <c r="J13" i="4"/>
  <c r="G40" i="5"/>
  <c r="J41" i="86" s="1"/>
  <c r="J15" i="4"/>
  <c r="J42" i="4"/>
  <c r="G42" i="5"/>
  <c r="J38" i="4"/>
  <c r="G38" i="5"/>
  <c r="J34" i="4"/>
  <c r="G34" i="5"/>
  <c r="J30" i="4"/>
  <c r="G30" i="5"/>
  <c r="J26" i="4"/>
  <c r="G26" i="5"/>
  <c r="J26" i="86"/>
  <c r="J22" i="4"/>
  <c r="G22" i="5"/>
  <c r="J18" i="4"/>
  <c r="G18" i="5"/>
  <c r="J14" i="4"/>
  <c r="G14" i="5"/>
  <c r="Q42" i="60"/>
  <c r="C40" i="141"/>
  <c r="F32" i="100"/>
  <c r="F15" i="100"/>
  <c r="M42" i="59"/>
  <c r="F24" i="100"/>
  <c r="E40" i="100"/>
  <c r="M42" i="58"/>
  <c r="C40" i="100"/>
  <c r="F11" i="100"/>
  <c r="M43" i="1"/>
  <c r="H26" i="14"/>
  <c r="H43" i="127"/>
  <c r="J43" i="127"/>
  <c r="G40" i="100"/>
  <c r="N44" i="75" l="1"/>
  <c r="Q13" i="75"/>
  <c r="Q44" i="75" s="1"/>
  <c r="O44" i="75"/>
  <c r="N45" i="7"/>
  <c r="Q14" i="7"/>
  <c r="Q45" i="7" s="1"/>
  <c r="O45" i="7"/>
  <c r="J11" i="84"/>
  <c r="J42" i="84" s="1"/>
  <c r="D42" i="84"/>
  <c r="H11" i="100"/>
  <c r="H15" i="100"/>
  <c r="H24" i="100"/>
  <c r="H32" i="100"/>
  <c r="C40" i="142"/>
  <c r="K26" i="86"/>
  <c r="K40" i="86"/>
  <c r="K38" i="86"/>
  <c r="K30" i="86"/>
  <c r="K14" i="86"/>
  <c r="K32" i="86"/>
  <c r="K22" i="86"/>
  <c r="C44" i="86"/>
  <c r="E44" i="86"/>
  <c r="K29" i="86"/>
  <c r="F40" i="141"/>
  <c r="J14" i="86"/>
  <c r="K36" i="86"/>
  <c r="K16" i="86"/>
  <c r="K33" i="86"/>
  <c r="J33" i="86"/>
  <c r="J32" i="86"/>
  <c r="J28" i="86"/>
  <c r="J13" i="86"/>
  <c r="K17" i="86"/>
  <c r="K21" i="86"/>
  <c r="J43" i="86"/>
  <c r="J42" i="86"/>
  <c r="K42" i="86"/>
  <c r="K39" i="86"/>
  <c r="J31" i="86"/>
  <c r="J30" i="86"/>
  <c r="J27" i="86"/>
  <c r="J24" i="86"/>
  <c r="K24" i="86"/>
  <c r="K20" i="86"/>
  <c r="K15" i="86"/>
  <c r="J34" i="86"/>
  <c r="K34" i="86"/>
  <c r="F43" i="74"/>
  <c r="K25" i="86"/>
  <c r="K18" i="86"/>
  <c r="J18" i="86"/>
  <c r="G43" i="74"/>
  <c r="J43" i="111"/>
  <c r="H43" i="111"/>
  <c r="S19" i="98"/>
  <c r="S23" i="98" s="1"/>
  <c r="R15" i="98"/>
  <c r="R23" i="98" s="1"/>
  <c r="L23" i="98"/>
  <c r="T19" i="98"/>
  <c r="T23" i="98" s="1"/>
  <c r="N23" i="98"/>
  <c r="J22" i="86"/>
  <c r="K37" i="86"/>
  <c r="K41" i="86"/>
  <c r="J29" i="86"/>
  <c r="J39" i="86"/>
  <c r="K35" i="86"/>
  <c r="J35" i="86"/>
  <c r="K23" i="86"/>
  <c r="J23" i="86"/>
  <c r="J43" i="4"/>
  <c r="H43" i="4"/>
  <c r="G43" i="5"/>
  <c r="K19" i="86"/>
  <c r="J19" i="86"/>
  <c r="F43" i="5"/>
  <c r="F40" i="100"/>
  <c r="G11" i="135"/>
  <c r="F11" i="135"/>
  <c r="E11" i="135"/>
  <c r="D9" i="135"/>
  <c r="D11" i="135" s="1"/>
  <c r="G44" i="56"/>
  <c r="D44" i="56"/>
  <c r="H40" i="124" l="1"/>
  <c r="C40" i="124"/>
  <c r="M23" i="98"/>
  <c r="F41" i="103"/>
  <c r="C41" i="103"/>
  <c r="D44" i="86"/>
  <c r="K13" i="86"/>
  <c r="K43" i="86"/>
  <c r="K28" i="86"/>
  <c r="K31" i="86"/>
  <c r="I44" i="86"/>
  <c r="K27" i="86"/>
  <c r="J15" i="86"/>
  <c r="J44" i="86" s="1"/>
  <c r="H44" i="86"/>
  <c r="T24" i="96"/>
  <c r="U23" i="96"/>
  <c r="T23" i="96"/>
  <c r="S23" i="96"/>
  <c r="Q19" i="96"/>
  <c r="O19" i="96"/>
  <c r="O20" i="96"/>
  <c r="P20" i="96"/>
  <c r="P19" i="96"/>
  <c r="O18" i="96"/>
  <c r="Q18" i="96"/>
  <c r="P18" i="96"/>
  <c r="P17" i="96"/>
  <c r="O17" i="96"/>
  <c r="O16" i="96"/>
  <c r="Q16" i="96"/>
  <c r="P16" i="96"/>
  <c r="Q17" i="96"/>
  <c r="E25" i="96"/>
  <c r="U25" i="96" s="1"/>
  <c r="D25" i="96"/>
  <c r="U24" i="96"/>
  <c r="C25" i="96"/>
  <c r="F17" i="96"/>
  <c r="K41" i="103" l="1"/>
  <c r="V23" i="96"/>
  <c r="K44" i="86"/>
  <c r="S25" i="96"/>
  <c r="S24" i="96"/>
  <c r="V24" i="96" s="1"/>
  <c r="T25" i="96"/>
  <c r="R16" i="96"/>
  <c r="Q20" i="96"/>
  <c r="V25" i="96" l="1"/>
  <c r="D26" i="96" l="1"/>
  <c r="F25" i="96"/>
  <c r="F23" i="96"/>
  <c r="F20" i="96"/>
  <c r="F19" i="96"/>
  <c r="F18" i="96"/>
  <c r="F24" i="96"/>
  <c r="S16" i="96"/>
  <c r="F16" i="96"/>
  <c r="U16" i="96"/>
  <c r="T16" i="96"/>
  <c r="E26" i="96" l="1"/>
  <c r="V16" i="96"/>
  <c r="C26" i="96"/>
  <c r="F21" i="96"/>
  <c r="F26" i="96" l="1"/>
  <c r="G23" i="102"/>
  <c r="G22" i="102"/>
  <c r="G19" i="102"/>
  <c r="G18" i="102"/>
  <c r="G17" i="102"/>
  <c r="G16" i="102"/>
  <c r="G15" i="102"/>
  <c r="D43" i="139" l="1"/>
  <c r="C43" i="139"/>
  <c r="J43" i="139"/>
  <c r="I43" i="139"/>
  <c r="H43" i="139"/>
  <c r="G43" i="139"/>
  <c r="F43" i="139"/>
  <c r="G43" i="56"/>
  <c r="D43" i="56"/>
  <c r="S31" i="56"/>
  <c r="Q31" i="56"/>
  <c r="O31" i="56"/>
  <c r="M31" i="56"/>
  <c r="K31" i="56"/>
  <c r="I31" i="56"/>
  <c r="G31" i="56"/>
  <c r="E31" i="56"/>
  <c r="E43" i="139" l="1"/>
  <c r="J23" i="28"/>
  <c r="I23" i="28"/>
  <c r="H23" i="28"/>
  <c r="G23" i="28"/>
  <c r="F23" i="28"/>
  <c r="E23" i="28"/>
  <c r="D23" i="28"/>
  <c r="K23" i="27"/>
  <c r="F23" i="27"/>
  <c r="E23" i="27"/>
  <c r="D23" i="27"/>
  <c r="G22" i="27"/>
  <c r="H22" i="27" s="1"/>
  <c r="J22" i="27" s="1"/>
  <c r="G21" i="27"/>
  <c r="H21" i="27" s="1"/>
  <c r="J21" i="27" s="1"/>
  <c r="G20" i="27"/>
  <c r="H20" i="27" s="1"/>
  <c r="J20" i="27" s="1"/>
  <c r="G19" i="27"/>
  <c r="H19" i="27" s="1"/>
  <c r="J19" i="27" s="1"/>
  <c r="G18" i="27"/>
  <c r="H18" i="27" s="1"/>
  <c r="J18" i="27" s="1"/>
  <c r="G17" i="27"/>
  <c r="H17" i="27" s="1"/>
  <c r="J17" i="27" s="1"/>
  <c r="G16" i="27"/>
  <c r="H16" i="27" s="1"/>
  <c r="J16" i="27" s="1"/>
  <c r="G15" i="27"/>
  <c r="H15" i="27" s="1"/>
  <c r="J15" i="27" s="1"/>
  <c r="G14" i="27"/>
  <c r="H14" i="27" s="1"/>
  <c r="J14" i="27" s="1"/>
  <c r="G13" i="27"/>
  <c r="H13" i="27" s="1"/>
  <c r="J13" i="27" s="1"/>
  <c r="G12" i="27"/>
  <c r="H12" i="27" s="1"/>
  <c r="J12" i="27" s="1"/>
  <c r="G11" i="27"/>
  <c r="H11" i="27" s="1"/>
  <c r="J11" i="27" s="1"/>
  <c r="A13" i="149"/>
  <c r="A14" i="149" s="1"/>
  <c r="A15" i="149" s="1"/>
  <c r="A16" i="149" s="1"/>
  <c r="A17" i="149" s="1"/>
  <c r="A18" i="149" s="1"/>
  <c r="A19" i="149" s="1"/>
  <c r="A20" i="149" s="1"/>
  <c r="A21" i="149" s="1"/>
  <c r="A22" i="149" s="1"/>
  <c r="A23" i="149" s="1"/>
  <c r="A24" i="149" s="1"/>
  <c r="A25" i="149" s="1"/>
  <c r="A26" i="149" s="1"/>
  <c r="A27" i="149" s="1"/>
  <c r="A28" i="149" s="1"/>
  <c r="A29" i="149" s="1"/>
  <c r="A30" i="149" s="1"/>
  <c r="A31" i="149" s="1"/>
  <c r="A32" i="149" s="1"/>
  <c r="A33" i="149" s="1"/>
  <c r="A34" i="149" s="1"/>
  <c r="A35" i="149" s="1"/>
  <c r="A36" i="149" s="1"/>
  <c r="A37" i="149" s="1"/>
  <c r="A38" i="149" s="1"/>
  <c r="A39" i="149" s="1"/>
  <c r="A40" i="149" s="1"/>
  <c r="A41" i="149" s="1"/>
  <c r="A42" i="149" s="1"/>
  <c r="A13" i="148"/>
  <c r="A14" i="148" s="1"/>
  <c r="A15" i="148" s="1"/>
  <c r="A16" i="148" s="1"/>
  <c r="A17" i="148" s="1"/>
  <c r="A18" i="148" s="1"/>
  <c r="A19" i="148" s="1"/>
  <c r="A20" i="148" s="1"/>
  <c r="A21" i="148" s="1"/>
  <c r="A22" i="148" s="1"/>
  <c r="A23" i="148" s="1"/>
  <c r="A24" i="148" s="1"/>
  <c r="A25" i="148" s="1"/>
  <c r="A26" i="148" s="1"/>
  <c r="A27" i="148" s="1"/>
  <c r="A28" i="148" s="1"/>
  <c r="A29" i="148" s="1"/>
  <c r="A30" i="148" s="1"/>
  <c r="A31" i="148" s="1"/>
  <c r="A32" i="148" s="1"/>
  <c r="A33" i="148" s="1"/>
  <c r="A34" i="148" s="1"/>
  <c r="A35" i="148" s="1"/>
  <c r="A36" i="148" s="1"/>
  <c r="A37" i="148" s="1"/>
  <c r="A38" i="148" s="1"/>
  <c r="A39" i="148" s="1"/>
  <c r="A40" i="148" s="1"/>
  <c r="A41" i="148" s="1"/>
  <c r="A42" i="148" s="1"/>
  <c r="A12" i="65"/>
  <c r="A13" i="65" s="1"/>
  <c r="A14" i="65" s="1"/>
  <c r="A15" i="65" s="1"/>
  <c r="A16" i="65" s="1"/>
  <c r="A17" i="65" s="1"/>
  <c r="A18" i="65" s="1"/>
  <c r="A19" i="65" s="1"/>
  <c r="A20" i="65" s="1"/>
  <c r="A21" i="65" s="1"/>
  <c r="A22" i="65" s="1"/>
  <c r="A23" i="65" s="1"/>
  <c r="A24" i="65" s="1"/>
  <c r="A25" i="65" s="1"/>
  <c r="A26" i="65" s="1"/>
  <c r="A27" i="65" s="1"/>
  <c r="A28" i="65" s="1"/>
  <c r="A29" i="65" s="1"/>
  <c r="A30" i="65" s="1"/>
  <c r="A31" i="65" s="1"/>
  <c r="A32" i="65" s="1"/>
  <c r="A33" i="65" s="1"/>
  <c r="A34" i="65" s="1"/>
  <c r="A35" i="65" s="1"/>
  <c r="A36" i="65" s="1"/>
  <c r="A37" i="65" s="1"/>
  <c r="A38" i="65" s="1"/>
  <c r="A39" i="65" s="1"/>
  <c r="A40" i="65" s="1"/>
  <c r="A41" i="65" s="1"/>
  <c r="A12" i="72"/>
  <c r="A13" i="72" s="1"/>
  <c r="A14" i="72" s="1"/>
  <c r="A15" i="72" s="1"/>
  <c r="A16" i="72" s="1"/>
  <c r="A17" i="72" s="1"/>
  <c r="A18" i="72" s="1"/>
  <c r="A19" i="72" s="1"/>
  <c r="A20" i="72" s="1"/>
  <c r="A21" i="72" s="1"/>
  <c r="A22" i="72" s="1"/>
  <c r="A23" i="72" s="1"/>
  <c r="A24" i="72" s="1"/>
  <c r="A25" i="72" s="1"/>
  <c r="A26" i="72" s="1"/>
  <c r="A27" i="72" s="1"/>
  <c r="A28" i="72" s="1"/>
  <c r="A29" i="72" s="1"/>
  <c r="A30" i="72" s="1"/>
  <c r="A31" i="72" s="1"/>
  <c r="A32" i="72" s="1"/>
  <c r="A33" i="72" s="1"/>
  <c r="A34" i="72" s="1"/>
  <c r="A35" i="72" s="1"/>
  <c r="A36" i="72" s="1"/>
  <c r="A37" i="72" s="1"/>
  <c r="A38" i="72" s="1"/>
  <c r="A39" i="72" s="1"/>
  <c r="A40" i="72" s="1"/>
  <c r="A41" i="72" s="1"/>
  <c r="A12" i="78"/>
  <c r="A13" i="78" s="1"/>
  <c r="A14" i="78" s="1"/>
  <c r="A15" i="78" s="1"/>
  <c r="A16" i="78" s="1"/>
  <c r="A17" i="78" s="1"/>
  <c r="A18" i="78" s="1"/>
  <c r="A19" i="78" s="1"/>
  <c r="A20" i="78" s="1"/>
  <c r="A21" i="78" s="1"/>
  <c r="A22" i="78" s="1"/>
  <c r="A23" i="78" s="1"/>
  <c r="A24" i="78" s="1"/>
  <c r="A25" i="78" s="1"/>
  <c r="A26" i="78" s="1"/>
  <c r="A27" i="78" s="1"/>
  <c r="A28" i="78" s="1"/>
  <c r="A29" i="78" s="1"/>
  <c r="A30" i="78" s="1"/>
  <c r="A31" i="78" s="1"/>
  <c r="A32" i="78" s="1"/>
  <c r="A33" i="78" s="1"/>
  <c r="A34" i="78" s="1"/>
  <c r="A35" i="78" s="1"/>
  <c r="A36" i="78" s="1"/>
  <c r="A37" i="78" s="1"/>
  <c r="A38" i="78" s="1"/>
  <c r="A39" i="78" s="1"/>
  <c r="A40" i="78" s="1"/>
  <c r="A41" i="78" s="1"/>
  <c r="A12" i="62"/>
  <c r="A13" i="62" s="1"/>
  <c r="A14" i="62" s="1"/>
  <c r="A15" i="62" s="1"/>
  <c r="A16" i="62" s="1"/>
  <c r="A17" i="62" s="1"/>
  <c r="A18" i="62" s="1"/>
  <c r="A19" i="62" s="1"/>
  <c r="A20" i="62" s="1"/>
  <c r="A21" i="62" s="1"/>
  <c r="A22" i="62" s="1"/>
  <c r="A23" i="62" s="1"/>
  <c r="A24" i="62" s="1"/>
  <c r="A25" i="62" s="1"/>
  <c r="A26" i="62" s="1"/>
  <c r="A27" i="62" s="1"/>
  <c r="A28" i="62" s="1"/>
  <c r="A29" i="62" s="1"/>
  <c r="A30" i="62" s="1"/>
  <c r="A31" i="62" s="1"/>
  <c r="A32" i="62" s="1"/>
  <c r="A33" i="62" s="1"/>
  <c r="A34" i="62" s="1"/>
  <c r="A35" i="62" s="1"/>
  <c r="A36" i="62" s="1"/>
  <c r="A37" i="62" s="1"/>
  <c r="A38" i="62" s="1"/>
  <c r="A39" i="62" s="1"/>
  <c r="A40" i="62" s="1"/>
  <c r="A41" i="62" s="1"/>
  <c r="A12" i="147"/>
  <c r="A13" i="147" s="1"/>
  <c r="A14" i="147" s="1"/>
  <c r="A15" i="147" s="1"/>
  <c r="A16" i="147" s="1"/>
  <c r="A17" i="147" s="1"/>
  <c r="A18" i="147" s="1"/>
  <c r="A19" i="147" s="1"/>
  <c r="A20" i="147" s="1"/>
  <c r="A21" i="147" s="1"/>
  <c r="A22" i="147" s="1"/>
  <c r="A23" i="147" s="1"/>
  <c r="A24" i="147" s="1"/>
  <c r="A25" i="147" s="1"/>
  <c r="A26" i="147" s="1"/>
  <c r="A27" i="147" s="1"/>
  <c r="A28" i="147" s="1"/>
  <c r="A29" i="147" s="1"/>
  <c r="A30" i="147" s="1"/>
  <c r="A31" i="147" s="1"/>
  <c r="A32" i="147" s="1"/>
  <c r="A33" i="147" s="1"/>
  <c r="A34" i="147" s="1"/>
  <c r="A35" i="147" s="1"/>
  <c r="A36" i="147" s="1"/>
  <c r="A37" i="147" s="1"/>
  <c r="A38" i="147" s="1"/>
  <c r="A39" i="147" s="1"/>
  <c r="A40" i="147" s="1"/>
  <c r="A41" i="147" s="1"/>
  <c r="A12" i="146"/>
  <c r="A13" i="146" s="1"/>
  <c r="A14" i="146" s="1"/>
  <c r="A15" i="146" s="1"/>
  <c r="A16" i="146" s="1"/>
  <c r="A17" i="146" s="1"/>
  <c r="A18" i="146" s="1"/>
  <c r="A19" i="146" s="1"/>
  <c r="A20" i="146" s="1"/>
  <c r="A21" i="146" s="1"/>
  <c r="A22" i="146" s="1"/>
  <c r="A23" i="146" s="1"/>
  <c r="A24" i="146" s="1"/>
  <c r="A25" i="146" s="1"/>
  <c r="A26" i="146" s="1"/>
  <c r="A27" i="146" s="1"/>
  <c r="A28" i="146" s="1"/>
  <c r="A29" i="146" s="1"/>
  <c r="A30" i="146" s="1"/>
  <c r="A31" i="146" s="1"/>
  <c r="A32" i="146" s="1"/>
  <c r="A33" i="146" s="1"/>
  <c r="A34" i="146" s="1"/>
  <c r="A35" i="146" s="1"/>
  <c r="A36" i="146" s="1"/>
  <c r="A37" i="146" s="1"/>
  <c r="A38" i="146" s="1"/>
  <c r="A39" i="146" s="1"/>
  <c r="A40" i="146" s="1"/>
  <c r="A41" i="146" s="1"/>
  <c r="A12" i="145"/>
  <c r="A13" i="145" s="1"/>
  <c r="A14" i="145" s="1"/>
  <c r="A15" i="145" s="1"/>
  <c r="A16" i="145" s="1"/>
  <c r="A17" i="145" s="1"/>
  <c r="A18" i="145" s="1"/>
  <c r="A19" i="145" s="1"/>
  <c r="A20" i="145" s="1"/>
  <c r="A21" i="145" s="1"/>
  <c r="A22" i="145" s="1"/>
  <c r="A23" i="145" s="1"/>
  <c r="A24" i="145" s="1"/>
  <c r="A25" i="145" s="1"/>
  <c r="A26" i="145" s="1"/>
  <c r="A27" i="145" s="1"/>
  <c r="A28" i="145" s="1"/>
  <c r="A29" i="145" s="1"/>
  <c r="A30" i="145" s="1"/>
  <c r="A31" i="145" s="1"/>
  <c r="A32" i="145" s="1"/>
  <c r="A33" i="145" s="1"/>
  <c r="A34" i="145" s="1"/>
  <c r="A35" i="145" s="1"/>
  <c r="A36" i="145" s="1"/>
  <c r="A37" i="145" s="1"/>
  <c r="A38" i="145" s="1"/>
  <c r="A39" i="145" s="1"/>
  <c r="A40" i="145" s="1"/>
  <c r="A41" i="145" s="1"/>
  <c r="A12" i="144"/>
  <c r="A13" i="144" s="1"/>
  <c r="A14" i="144" s="1"/>
  <c r="A15" i="144" s="1"/>
  <c r="A16" i="144" s="1"/>
  <c r="A17" i="144" s="1"/>
  <c r="A18" i="144" s="1"/>
  <c r="A19" i="144" s="1"/>
  <c r="A20" i="144" s="1"/>
  <c r="A21" i="144" s="1"/>
  <c r="A22" i="144" s="1"/>
  <c r="A23" i="144" s="1"/>
  <c r="A24" i="144" s="1"/>
  <c r="A25" i="144" s="1"/>
  <c r="A26" i="144" s="1"/>
  <c r="A27" i="144" s="1"/>
  <c r="A28" i="144" s="1"/>
  <c r="A29" i="144" s="1"/>
  <c r="A30" i="144" s="1"/>
  <c r="A31" i="144" s="1"/>
  <c r="A32" i="144" s="1"/>
  <c r="A33" i="144" s="1"/>
  <c r="A34" i="144" s="1"/>
  <c r="A35" i="144" s="1"/>
  <c r="A36" i="144" s="1"/>
  <c r="A37" i="144" s="1"/>
  <c r="A38" i="144" s="1"/>
  <c r="A39" i="144" s="1"/>
  <c r="A40" i="144" s="1"/>
  <c r="A41" i="144" s="1"/>
  <c r="A12" i="29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12" i="104"/>
  <c r="A13" i="104" s="1"/>
  <c r="A14" i="104" s="1"/>
  <c r="A15" i="104" s="1"/>
  <c r="A16" i="104" s="1"/>
  <c r="A17" i="104" s="1"/>
  <c r="A18" i="104" s="1"/>
  <c r="A19" i="104" s="1"/>
  <c r="A20" i="104" s="1"/>
  <c r="A21" i="104" s="1"/>
  <c r="A22" i="104" s="1"/>
  <c r="A23" i="104" s="1"/>
  <c r="A24" i="104" s="1"/>
  <c r="A25" i="104" s="1"/>
  <c r="A26" i="104" s="1"/>
  <c r="A27" i="104" s="1"/>
  <c r="A28" i="104" s="1"/>
  <c r="A29" i="104" s="1"/>
  <c r="A30" i="104" s="1"/>
  <c r="A31" i="104" s="1"/>
  <c r="A32" i="104" s="1"/>
  <c r="A33" i="104" s="1"/>
  <c r="A34" i="104" s="1"/>
  <c r="A35" i="104" s="1"/>
  <c r="A36" i="104" s="1"/>
  <c r="A37" i="104" s="1"/>
  <c r="A38" i="104" s="1"/>
  <c r="A39" i="104" s="1"/>
  <c r="A40" i="104" s="1"/>
  <c r="A41" i="104" s="1"/>
  <c r="A13" i="139"/>
  <c r="A14" i="139" s="1"/>
  <c r="A15" i="139" s="1"/>
  <c r="A16" i="139" s="1"/>
  <c r="A17" i="139" s="1"/>
  <c r="A18" i="139" s="1"/>
  <c r="A19" i="139" s="1"/>
  <c r="A20" i="139" s="1"/>
  <c r="A21" i="139" s="1"/>
  <c r="A22" i="139" s="1"/>
  <c r="A23" i="139" s="1"/>
  <c r="A24" i="139" s="1"/>
  <c r="A25" i="139" s="1"/>
  <c r="A26" i="139" s="1"/>
  <c r="A27" i="139" s="1"/>
  <c r="A28" i="139" s="1"/>
  <c r="A29" i="139" s="1"/>
  <c r="A30" i="139" s="1"/>
  <c r="A31" i="139" s="1"/>
  <c r="A32" i="139" s="1"/>
  <c r="A33" i="139" s="1"/>
  <c r="A34" i="139" s="1"/>
  <c r="A35" i="139" s="1"/>
  <c r="A36" i="139" s="1"/>
  <c r="A37" i="139" s="1"/>
  <c r="A38" i="139" s="1"/>
  <c r="A39" i="139" s="1"/>
  <c r="A40" i="139" s="1"/>
  <c r="A41" i="139" s="1"/>
  <c r="A42" i="139" s="1"/>
  <c r="A13" i="119"/>
  <c r="A14" i="119" s="1"/>
  <c r="A15" i="119" s="1"/>
  <c r="A16" i="119" s="1"/>
  <c r="A17" i="119" s="1"/>
  <c r="A18" i="119" s="1"/>
  <c r="A19" i="119" s="1"/>
  <c r="A20" i="119" s="1"/>
  <c r="A21" i="119" s="1"/>
  <c r="A22" i="119" s="1"/>
  <c r="A23" i="119" s="1"/>
  <c r="A24" i="119" s="1"/>
  <c r="A25" i="119" s="1"/>
  <c r="A26" i="119" s="1"/>
  <c r="A27" i="119" s="1"/>
  <c r="A28" i="119" s="1"/>
  <c r="A29" i="119" s="1"/>
  <c r="A30" i="119" s="1"/>
  <c r="A31" i="119" s="1"/>
  <c r="A32" i="119" s="1"/>
  <c r="A33" i="119" s="1"/>
  <c r="A34" i="119" s="1"/>
  <c r="A35" i="119" s="1"/>
  <c r="A36" i="119" s="1"/>
  <c r="A37" i="119" s="1"/>
  <c r="A38" i="119" s="1"/>
  <c r="A39" i="119" s="1"/>
  <c r="A40" i="119" s="1"/>
  <c r="A41" i="119" s="1"/>
  <c r="A42" i="119" s="1"/>
  <c r="A12" i="84"/>
  <c r="A13" i="84" s="1"/>
  <c r="A14" i="84" s="1"/>
  <c r="A15" i="84" s="1"/>
  <c r="A16" i="84" s="1"/>
  <c r="A17" i="84" s="1"/>
  <c r="A18" i="84" s="1"/>
  <c r="A19" i="84" s="1"/>
  <c r="A20" i="84" s="1"/>
  <c r="A21" i="84" s="1"/>
  <c r="A22" i="84" s="1"/>
  <c r="A23" i="84" s="1"/>
  <c r="A24" i="84" s="1"/>
  <c r="A25" i="84" s="1"/>
  <c r="A26" i="84" s="1"/>
  <c r="A27" i="84" s="1"/>
  <c r="A28" i="84" s="1"/>
  <c r="A29" i="84" s="1"/>
  <c r="A30" i="84" s="1"/>
  <c r="A31" i="84" s="1"/>
  <c r="A32" i="84" s="1"/>
  <c r="A33" i="84" s="1"/>
  <c r="A34" i="84" s="1"/>
  <c r="A35" i="84" s="1"/>
  <c r="A36" i="84" s="1"/>
  <c r="A37" i="84" s="1"/>
  <c r="A38" i="84" s="1"/>
  <c r="A39" i="84" s="1"/>
  <c r="A40" i="84" s="1"/>
  <c r="A41" i="84" s="1"/>
  <c r="A13" i="66"/>
  <c r="A14" i="66" s="1"/>
  <c r="A15" i="66" s="1"/>
  <c r="A16" i="66" s="1"/>
  <c r="A17" i="66" s="1"/>
  <c r="A18" i="66" s="1"/>
  <c r="A19" i="66" s="1"/>
  <c r="A20" i="66" s="1"/>
  <c r="A21" i="66" s="1"/>
  <c r="A22" i="66" s="1"/>
  <c r="A23" i="66" s="1"/>
  <c r="A24" i="66" s="1"/>
  <c r="A25" i="66" s="1"/>
  <c r="A26" i="66" s="1"/>
  <c r="A27" i="66" s="1"/>
  <c r="A28" i="66" s="1"/>
  <c r="A29" i="66" s="1"/>
  <c r="A30" i="66" s="1"/>
  <c r="A31" i="66" s="1"/>
  <c r="A32" i="66" s="1"/>
  <c r="A33" i="66" s="1"/>
  <c r="A34" i="66" s="1"/>
  <c r="A35" i="66" s="1"/>
  <c r="A36" i="66" s="1"/>
  <c r="A37" i="66" s="1"/>
  <c r="A38" i="66" s="1"/>
  <c r="A39" i="66" s="1"/>
  <c r="A40" i="66" s="1"/>
  <c r="A41" i="66" s="1"/>
  <c r="A42" i="66" s="1"/>
  <c r="A13" i="93"/>
  <c r="A14" i="93" s="1"/>
  <c r="A15" i="93" s="1"/>
  <c r="A16" i="93" s="1"/>
  <c r="A17" i="93" s="1"/>
  <c r="A18" i="93" s="1"/>
  <c r="A19" i="93" s="1"/>
  <c r="A20" i="93" s="1"/>
  <c r="A21" i="93" s="1"/>
  <c r="A22" i="93" s="1"/>
  <c r="A23" i="93" s="1"/>
  <c r="A24" i="93" s="1"/>
  <c r="A25" i="93" s="1"/>
  <c r="A26" i="93" s="1"/>
  <c r="A27" i="93" s="1"/>
  <c r="A28" i="93" s="1"/>
  <c r="A29" i="93" s="1"/>
  <c r="A30" i="93" s="1"/>
  <c r="A31" i="93" s="1"/>
  <c r="A32" i="93" s="1"/>
  <c r="A33" i="93" s="1"/>
  <c r="A34" i="93" s="1"/>
  <c r="A35" i="93" s="1"/>
  <c r="A36" i="93" s="1"/>
  <c r="A37" i="93" s="1"/>
  <c r="A38" i="93" s="1"/>
  <c r="A39" i="93" s="1"/>
  <c r="A40" i="93" s="1"/>
  <c r="A41" i="93" s="1"/>
  <c r="A42" i="93" s="1"/>
  <c r="A10" i="133"/>
  <c r="A11" i="133" s="1"/>
  <c r="A12" i="133" s="1"/>
  <c r="A13" i="133" s="1"/>
  <c r="A14" i="133" s="1"/>
  <c r="A15" i="133" s="1"/>
  <c r="A16" i="133" s="1"/>
  <c r="A17" i="133" s="1"/>
  <c r="A18" i="133" s="1"/>
  <c r="A19" i="133" s="1"/>
  <c r="A20" i="133" s="1"/>
  <c r="A21" i="133" s="1"/>
  <c r="A22" i="133" s="1"/>
  <c r="A23" i="133" s="1"/>
  <c r="A24" i="133" s="1"/>
  <c r="A25" i="133" s="1"/>
  <c r="A26" i="133" s="1"/>
  <c r="A27" i="133" s="1"/>
  <c r="A28" i="133" s="1"/>
  <c r="A29" i="133" s="1"/>
  <c r="A30" i="133" s="1"/>
  <c r="A31" i="133" s="1"/>
  <c r="A32" i="133" s="1"/>
  <c r="A33" i="133" s="1"/>
  <c r="A34" i="133" s="1"/>
  <c r="A35" i="133" s="1"/>
  <c r="A36" i="133" s="1"/>
  <c r="A37" i="133" s="1"/>
  <c r="A38" i="133" s="1"/>
  <c r="A39" i="133" s="1"/>
  <c r="A10" i="132"/>
  <c r="A11" i="132" s="1"/>
  <c r="A12" i="132" s="1"/>
  <c r="A13" i="132" s="1"/>
  <c r="A14" i="132" s="1"/>
  <c r="A15" i="132" s="1"/>
  <c r="A16" i="132" s="1"/>
  <c r="A17" i="132" s="1"/>
  <c r="A18" i="132" s="1"/>
  <c r="A19" i="132" s="1"/>
  <c r="A20" i="132" s="1"/>
  <c r="A21" i="132" s="1"/>
  <c r="A22" i="132" s="1"/>
  <c r="A23" i="132" s="1"/>
  <c r="A24" i="132" s="1"/>
  <c r="A25" i="132" s="1"/>
  <c r="A26" i="132" s="1"/>
  <c r="A27" i="132" s="1"/>
  <c r="A28" i="132" s="1"/>
  <c r="A29" i="132" s="1"/>
  <c r="A30" i="132" s="1"/>
  <c r="A31" i="132" s="1"/>
  <c r="A32" i="132" s="1"/>
  <c r="A33" i="132" s="1"/>
  <c r="A34" i="132" s="1"/>
  <c r="A35" i="132" s="1"/>
  <c r="A36" i="132" s="1"/>
  <c r="A37" i="132" s="1"/>
  <c r="A38" i="132" s="1"/>
  <c r="A39" i="132" s="1"/>
  <c r="A10" i="124"/>
  <c r="A11" i="124" s="1"/>
  <c r="A12" i="124" s="1"/>
  <c r="A13" i="124" s="1"/>
  <c r="A14" i="124" s="1"/>
  <c r="A15" i="124" s="1"/>
  <c r="A16" i="124" s="1"/>
  <c r="A17" i="124" s="1"/>
  <c r="A18" i="124" s="1"/>
  <c r="A19" i="124" s="1"/>
  <c r="A20" i="124" s="1"/>
  <c r="A21" i="124" s="1"/>
  <c r="A22" i="124" s="1"/>
  <c r="A23" i="124" s="1"/>
  <c r="A24" i="124" s="1"/>
  <c r="A25" i="124" s="1"/>
  <c r="A26" i="124" s="1"/>
  <c r="A27" i="124" s="1"/>
  <c r="A28" i="124" s="1"/>
  <c r="A29" i="124" s="1"/>
  <c r="A30" i="124" s="1"/>
  <c r="A31" i="124" s="1"/>
  <c r="A32" i="124" s="1"/>
  <c r="A33" i="124" s="1"/>
  <c r="A34" i="124" s="1"/>
  <c r="A35" i="124" s="1"/>
  <c r="A36" i="124" s="1"/>
  <c r="A37" i="124" s="1"/>
  <c r="A38" i="124" s="1"/>
  <c r="A39" i="124" s="1"/>
  <c r="A11" i="103"/>
  <c r="A12" i="103" s="1"/>
  <c r="A13" i="103" s="1"/>
  <c r="A14" i="103" s="1"/>
  <c r="A15" i="103" s="1"/>
  <c r="A16" i="103" s="1"/>
  <c r="A17" i="103" s="1"/>
  <c r="A18" i="103" s="1"/>
  <c r="A19" i="103" s="1"/>
  <c r="A20" i="103" s="1"/>
  <c r="A21" i="103" s="1"/>
  <c r="A22" i="103" s="1"/>
  <c r="A23" i="103" s="1"/>
  <c r="A24" i="103" s="1"/>
  <c r="A25" i="103" s="1"/>
  <c r="A26" i="103" s="1"/>
  <c r="A27" i="103" s="1"/>
  <c r="A28" i="103" s="1"/>
  <c r="A29" i="103" s="1"/>
  <c r="A30" i="103" s="1"/>
  <c r="A31" i="103" s="1"/>
  <c r="A32" i="103" s="1"/>
  <c r="A33" i="103" s="1"/>
  <c r="A34" i="103" s="1"/>
  <c r="A35" i="103" s="1"/>
  <c r="A36" i="103" s="1"/>
  <c r="A37" i="103" s="1"/>
  <c r="A38" i="103" s="1"/>
  <c r="A39" i="103" s="1"/>
  <c r="A40" i="103" s="1"/>
  <c r="A13" i="117"/>
  <c r="A14" i="117" s="1"/>
  <c r="A15" i="117" s="1"/>
  <c r="A16" i="117" s="1"/>
  <c r="A17" i="117" s="1"/>
  <c r="A18" i="117" s="1"/>
  <c r="A19" i="117" s="1"/>
  <c r="A20" i="117" s="1"/>
  <c r="A21" i="117" s="1"/>
  <c r="A22" i="117" s="1"/>
  <c r="A23" i="117" s="1"/>
  <c r="A24" i="117" s="1"/>
  <c r="A25" i="117" s="1"/>
  <c r="A26" i="117" s="1"/>
  <c r="A27" i="117" s="1"/>
  <c r="A28" i="117" s="1"/>
  <c r="A29" i="117" s="1"/>
  <c r="A30" i="117" s="1"/>
  <c r="A31" i="117" s="1"/>
  <c r="A32" i="117" s="1"/>
  <c r="A33" i="117" s="1"/>
  <c r="A34" i="117" s="1"/>
  <c r="A35" i="117" s="1"/>
  <c r="A36" i="117" s="1"/>
  <c r="A37" i="117" s="1"/>
  <c r="A38" i="117" s="1"/>
  <c r="A39" i="117" s="1"/>
  <c r="A40" i="117" s="1"/>
  <c r="A41" i="117" s="1"/>
  <c r="A42" i="117" s="1"/>
  <c r="A13" i="26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13" i="16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10" i="142"/>
  <c r="A11" i="142" s="1"/>
  <c r="A12" i="142" s="1"/>
  <c r="A13" i="142" s="1"/>
  <c r="A14" i="142" s="1"/>
  <c r="A15" i="142" s="1"/>
  <c r="A16" i="142" s="1"/>
  <c r="A17" i="142" s="1"/>
  <c r="A18" i="142" s="1"/>
  <c r="A19" i="142" s="1"/>
  <c r="A20" i="142" s="1"/>
  <c r="A21" i="142" s="1"/>
  <c r="A22" i="142" s="1"/>
  <c r="A23" i="142" s="1"/>
  <c r="A24" i="142" s="1"/>
  <c r="A25" i="142" s="1"/>
  <c r="A26" i="142" s="1"/>
  <c r="A27" i="142" s="1"/>
  <c r="A28" i="142" s="1"/>
  <c r="A29" i="142" s="1"/>
  <c r="A30" i="142" s="1"/>
  <c r="A31" i="142" s="1"/>
  <c r="A32" i="142" s="1"/>
  <c r="A33" i="142" s="1"/>
  <c r="A34" i="142" s="1"/>
  <c r="A35" i="142" s="1"/>
  <c r="A36" i="142" s="1"/>
  <c r="A37" i="142" s="1"/>
  <c r="A38" i="142" s="1"/>
  <c r="A39" i="142" s="1"/>
  <c r="A14" i="138"/>
  <c r="A15" i="138" s="1"/>
  <c r="A16" i="138" s="1"/>
  <c r="A17" i="138" s="1"/>
  <c r="A18" i="138" s="1"/>
  <c r="A19" i="138" s="1"/>
  <c r="A20" i="138" s="1"/>
  <c r="A21" i="138" s="1"/>
  <c r="A22" i="138" s="1"/>
  <c r="A23" i="138" s="1"/>
  <c r="A24" i="138" s="1"/>
  <c r="A25" i="138" s="1"/>
  <c r="A26" i="138" s="1"/>
  <c r="A27" i="138" s="1"/>
  <c r="A28" i="138" s="1"/>
  <c r="A29" i="138" s="1"/>
  <c r="A30" i="138" s="1"/>
  <c r="A31" i="138" s="1"/>
  <c r="A32" i="138" s="1"/>
  <c r="A33" i="138" s="1"/>
  <c r="A34" i="138" s="1"/>
  <c r="A35" i="138" s="1"/>
  <c r="A36" i="138" s="1"/>
  <c r="A37" i="138" s="1"/>
  <c r="A38" i="138" s="1"/>
  <c r="A39" i="138" s="1"/>
  <c r="A40" i="138" s="1"/>
  <c r="A41" i="138" s="1"/>
  <c r="A42" i="138" s="1"/>
  <c r="A43" i="138" s="1"/>
  <c r="A13" i="13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14" i="114"/>
  <c r="A15" i="114" s="1"/>
  <c r="A16" i="114" s="1"/>
  <c r="A17" i="114" s="1"/>
  <c r="A18" i="114" s="1"/>
  <c r="A19" i="114" s="1"/>
  <c r="A20" i="114" s="1"/>
  <c r="A21" i="114" s="1"/>
  <c r="A22" i="114" s="1"/>
  <c r="A23" i="114" s="1"/>
  <c r="A24" i="114" s="1"/>
  <c r="A25" i="114" s="1"/>
  <c r="A26" i="114" s="1"/>
  <c r="A27" i="114" s="1"/>
  <c r="A28" i="114" s="1"/>
  <c r="A29" i="114" s="1"/>
  <c r="A30" i="114" s="1"/>
  <c r="A31" i="114" s="1"/>
  <c r="A32" i="114" s="1"/>
  <c r="A33" i="114" s="1"/>
  <c r="A34" i="114" s="1"/>
  <c r="A35" i="114" s="1"/>
  <c r="A36" i="114" s="1"/>
  <c r="A37" i="114" s="1"/>
  <c r="A38" i="114" s="1"/>
  <c r="A39" i="114" s="1"/>
  <c r="A40" i="114" s="1"/>
  <c r="A41" i="114" s="1"/>
  <c r="A42" i="114" s="1"/>
  <c r="A43" i="114" s="1"/>
  <c r="A15" i="88"/>
  <c r="A16" i="88" s="1"/>
  <c r="A17" i="88" s="1"/>
  <c r="A18" i="88" s="1"/>
  <c r="A19" i="88" s="1"/>
  <c r="A20" i="88" s="1"/>
  <c r="A21" i="88" s="1"/>
  <c r="A22" i="88" s="1"/>
  <c r="A23" i="88" s="1"/>
  <c r="A24" i="88" s="1"/>
  <c r="A25" i="88" s="1"/>
  <c r="A26" i="88" s="1"/>
  <c r="A27" i="88" s="1"/>
  <c r="A28" i="88" s="1"/>
  <c r="A29" i="88" s="1"/>
  <c r="A30" i="88" s="1"/>
  <c r="A31" i="88" s="1"/>
  <c r="A32" i="88" s="1"/>
  <c r="A33" i="88" s="1"/>
  <c r="A34" i="88" s="1"/>
  <c r="A35" i="88" s="1"/>
  <c r="A36" i="88" s="1"/>
  <c r="A37" i="88" s="1"/>
  <c r="A38" i="88" s="1"/>
  <c r="A39" i="88" s="1"/>
  <c r="A40" i="88" s="1"/>
  <c r="A41" i="88" s="1"/>
  <c r="A42" i="88" s="1"/>
  <c r="A43" i="88" s="1"/>
  <c r="A44" i="88" s="1"/>
  <c r="A14" i="75"/>
  <c r="A15" i="75" s="1"/>
  <c r="A16" i="75" s="1"/>
  <c r="A17" i="75" s="1"/>
  <c r="A18" i="75" s="1"/>
  <c r="A19" i="75" s="1"/>
  <c r="A20" i="75" s="1"/>
  <c r="A21" i="75" s="1"/>
  <c r="A22" i="75" s="1"/>
  <c r="A23" i="75" s="1"/>
  <c r="A24" i="75" s="1"/>
  <c r="A25" i="75" s="1"/>
  <c r="A26" i="75" s="1"/>
  <c r="A27" i="75" s="1"/>
  <c r="A28" i="75" s="1"/>
  <c r="A29" i="75" s="1"/>
  <c r="A30" i="75" s="1"/>
  <c r="A31" i="75" s="1"/>
  <c r="A32" i="75" s="1"/>
  <c r="A33" i="75" s="1"/>
  <c r="A34" i="75" s="1"/>
  <c r="A35" i="75" s="1"/>
  <c r="A36" i="75" s="1"/>
  <c r="A37" i="75" s="1"/>
  <c r="A38" i="75" s="1"/>
  <c r="A39" i="75" s="1"/>
  <c r="A40" i="75" s="1"/>
  <c r="A41" i="75" s="1"/>
  <c r="A42" i="75" s="1"/>
  <c r="A43" i="75" s="1"/>
  <c r="A15" i="7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13" i="128"/>
  <c r="A14" i="128" s="1"/>
  <c r="A15" i="128" s="1"/>
  <c r="A16" i="128" s="1"/>
  <c r="A17" i="128" s="1"/>
  <c r="A18" i="128" s="1"/>
  <c r="A19" i="128" s="1"/>
  <c r="A20" i="128" s="1"/>
  <c r="A21" i="128" s="1"/>
  <c r="A22" i="128" s="1"/>
  <c r="A23" i="128" s="1"/>
  <c r="A24" i="128" s="1"/>
  <c r="A25" i="128" s="1"/>
  <c r="A26" i="128" s="1"/>
  <c r="A27" i="128" s="1"/>
  <c r="A28" i="128" s="1"/>
  <c r="A29" i="128" s="1"/>
  <c r="A30" i="128" s="1"/>
  <c r="A31" i="128" s="1"/>
  <c r="A32" i="128" s="1"/>
  <c r="A33" i="128" s="1"/>
  <c r="A34" i="128" s="1"/>
  <c r="A35" i="128" s="1"/>
  <c r="A36" i="128" s="1"/>
  <c r="A37" i="128" s="1"/>
  <c r="A38" i="128" s="1"/>
  <c r="A39" i="128" s="1"/>
  <c r="A40" i="128" s="1"/>
  <c r="A41" i="128" s="1"/>
  <c r="A42" i="128" s="1"/>
  <c r="A14" i="86"/>
  <c r="A15" i="86" s="1"/>
  <c r="A16" i="86" s="1"/>
  <c r="A17" i="86" s="1"/>
  <c r="A18" i="86" s="1"/>
  <c r="A19" i="86" s="1"/>
  <c r="A20" i="86" s="1"/>
  <c r="A21" i="86" s="1"/>
  <c r="A22" i="86" s="1"/>
  <c r="A23" i="86" s="1"/>
  <c r="A24" i="86" s="1"/>
  <c r="A25" i="86" s="1"/>
  <c r="A26" i="86" s="1"/>
  <c r="A27" i="86" s="1"/>
  <c r="A28" i="86" s="1"/>
  <c r="A29" i="86" s="1"/>
  <c r="A30" i="86" s="1"/>
  <c r="A31" i="86" s="1"/>
  <c r="A32" i="86" s="1"/>
  <c r="A33" i="86" s="1"/>
  <c r="A34" i="86" s="1"/>
  <c r="A35" i="86" s="1"/>
  <c r="A36" i="86" s="1"/>
  <c r="A37" i="86" s="1"/>
  <c r="A38" i="86" s="1"/>
  <c r="A39" i="86" s="1"/>
  <c r="A40" i="86" s="1"/>
  <c r="A41" i="86" s="1"/>
  <c r="A42" i="86" s="1"/>
  <c r="A43" i="86" s="1"/>
  <c r="A13" i="74"/>
  <c r="A14" i="74" s="1"/>
  <c r="A15" i="74" s="1"/>
  <c r="A16" i="74" s="1"/>
  <c r="A17" i="74" s="1"/>
  <c r="A18" i="74" s="1"/>
  <c r="A19" i="74" s="1"/>
  <c r="A20" i="74" s="1"/>
  <c r="A21" i="74" s="1"/>
  <c r="A22" i="74" s="1"/>
  <c r="A23" i="74" s="1"/>
  <c r="A24" i="74" s="1"/>
  <c r="A25" i="74" s="1"/>
  <c r="A26" i="74" s="1"/>
  <c r="A27" i="74" s="1"/>
  <c r="A28" i="74" s="1"/>
  <c r="A29" i="74" s="1"/>
  <c r="A30" i="74" s="1"/>
  <c r="A31" i="74" s="1"/>
  <c r="A32" i="74" s="1"/>
  <c r="A33" i="74" s="1"/>
  <c r="A34" i="74" s="1"/>
  <c r="A35" i="74" s="1"/>
  <c r="A36" i="74" s="1"/>
  <c r="A37" i="74" s="1"/>
  <c r="A38" i="74" s="1"/>
  <c r="A39" i="74" s="1"/>
  <c r="A40" i="74" s="1"/>
  <c r="A41" i="74" s="1"/>
  <c r="A42" i="74" s="1"/>
  <c r="A13" i="5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13" i="112"/>
  <c r="A14" i="112" s="1"/>
  <c r="A15" i="112" s="1"/>
  <c r="A16" i="112" s="1"/>
  <c r="A17" i="112" s="1"/>
  <c r="A18" i="112" s="1"/>
  <c r="A19" i="112" s="1"/>
  <c r="A20" i="112" s="1"/>
  <c r="A21" i="112" s="1"/>
  <c r="A22" i="112" s="1"/>
  <c r="A23" i="112" s="1"/>
  <c r="A24" i="112" s="1"/>
  <c r="A25" i="112" s="1"/>
  <c r="A26" i="112" s="1"/>
  <c r="A27" i="112" s="1"/>
  <c r="A28" i="112" s="1"/>
  <c r="A29" i="112" s="1"/>
  <c r="A30" i="112" s="1"/>
  <c r="A31" i="112" s="1"/>
  <c r="A32" i="112" s="1"/>
  <c r="A33" i="112" s="1"/>
  <c r="A34" i="112" s="1"/>
  <c r="A35" i="112" s="1"/>
  <c r="A36" i="112" s="1"/>
  <c r="A37" i="112" s="1"/>
  <c r="A38" i="112" s="1"/>
  <c r="A39" i="112" s="1"/>
  <c r="A40" i="112" s="1"/>
  <c r="A41" i="112" s="1"/>
  <c r="A42" i="112" s="1"/>
  <c r="A13" i="113"/>
  <c r="A14" i="113" s="1"/>
  <c r="A15" i="113" s="1"/>
  <c r="A16" i="113" s="1"/>
  <c r="A17" i="113" s="1"/>
  <c r="A18" i="113" s="1"/>
  <c r="A19" i="113" s="1"/>
  <c r="A20" i="113" s="1"/>
  <c r="A21" i="113" s="1"/>
  <c r="A22" i="113" s="1"/>
  <c r="A23" i="113" s="1"/>
  <c r="A24" i="113" s="1"/>
  <c r="A25" i="113" s="1"/>
  <c r="A26" i="113" s="1"/>
  <c r="A27" i="113" s="1"/>
  <c r="A28" i="113" s="1"/>
  <c r="A29" i="113" s="1"/>
  <c r="A30" i="113" s="1"/>
  <c r="A31" i="113" s="1"/>
  <c r="A32" i="113" s="1"/>
  <c r="A33" i="113" s="1"/>
  <c r="A34" i="113" s="1"/>
  <c r="A35" i="113" s="1"/>
  <c r="A36" i="113" s="1"/>
  <c r="A37" i="113" s="1"/>
  <c r="A38" i="113" s="1"/>
  <c r="A39" i="113" s="1"/>
  <c r="A40" i="113" s="1"/>
  <c r="A41" i="113" s="1"/>
  <c r="A42" i="113" s="1"/>
  <c r="A13" i="127"/>
  <c r="A14" i="127" s="1"/>
  <c r="A15" i="127" s="1"/>
  <c r="A16" i="127" s="1"/>
  <c r="A17" i="127" s="1"/>
  <c r="A18" i="127" s="1"/>
  <c r="A19" i="127" s="1"/>
  <c r="A20" i="127" s="1"/>
  <c r="A21" i="127" s="1"/>
  <c r="A22" i="127" s="1"/>
  <c r="A23" i="127" s="1"/>
  <c r="A24" i="127" s="1"/>
  <c r="A25" i="127" s="1"/>
  <c r="A26" i="127" s="1"/>
  <c r="A27" i="127" s="1"/>
  <c r="A28" i="127" s="1"/>
  <c r="A29" i="127" s="1"/>
  <c r="A30" i="127" s="1"/>
  <c r="A31" i="127" s="1"/>
  <c r="A32" i="127" s="1"/>
  <c r="A33" i="127" s="1"/>
  <c r="A34" i="127" s="1"/>
  <c r="A35" i="127" s="1"/>
  <c r="A36" i="127" s="1"/>
  <c r="A37" i="127" s="1"/>
  <c r="A38" i="127" s="1"/>
  <c r="A39" i="127" s="1"/>
  <c r="A40" i="127" s="1"/>
  <c r="A41" i="127" s="1"/>
  <c r="A42" i="127" s="1"/>
  <c r="A13" i="111"/>
  <c r="A14" i="111" s="1"/>
  <c r="A15" i="111" s="1"/>
  <c r="A16" i="111" s="1"/>
  <c r="A17" i="111" s="1"/>
  <c r="A18" i="111" s="1"/>
  <c r="A19" i="111" s="1"/>
  <c r="A20" i="111" s="1"/>
  <c r="A21" i="111" s="1"/>
  <c r="A22" i="111" s="1"/>
  <c r="A23" i="111" s="1"/>
  <c r="A24" i="111" s="1"/>
  <c r="A25" i="111" s="1"/>
  <c r="A26" i="111" s="1"/>
  <c r="A27" i="111" s="1"/>
  <c r="A28" i="111" s="1"/>
  <c r="A29" i="111" s="1"/>
  <c r="A30" i="111" s="1"/>
  <c r="A31" i="111" s="1"/>
  <c r="A32" i="111" s="1"/>
  <c r="A33" i="111" s="1"/>
  <c r="A34" i="111" s="1"/>
  <c r="A35" i="111" s="1"/>
  <c r="A36" i="111" s="1"/>
  <c r="A37" i="111" s="1"/>
  <c r="A38" i="111" s="1"/>
  <c r="A39" i="111" s="1"/>
  <c r="A40" i="111" s="1"/>
  <c r="A41" i="111" s="1"/>
  <c r="A42" i="111" s="1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10" i="141"/>
  <c r="A11" i="141" s="1"/>
  <c r="A12" i="141" s="1"/>
  <c r="A13" i="141" s="1"/>
  <c r="A14" i="141" s="1"/>
  <c r="A15" i="141" s="1"/>
  <c r="A16" i="141" s="1"/>
  <c r="A17" i="141" s="1"/>
  <c r="A18" i="141" s="1"/>
  <c r="A19" i="141" s="1"/>
  <c r="A20" i="141" s="1"/>
  <c r="A21" i="141" s="1"/>
  <c r="A22" i="141" s="1"/>
  <c r="A23" i="141" s="1"/>
  <c r="A24" i="141" s="1"/>
  <c r="A25" i="141" s="1"/>
  <c r="A26" i="141" s="1"/>
  <c r="A27" i="141" s="1"/>
  <c r="A28" i="141" s="1"/>
  <c r="A29" i="141" s="1"/>
  <c r="A30" i="141" s="1"/>
  <c r="A31" i="141" s="1"/>
  <c r="A32" i="141" s="1"/>
  <c r="A33" i="141" s="1"/>
  <c r="A34" i="141" s="1"/>
  <c r="A35" i="141" s="1"/>
  <c r="A36" i="141" s="1"/>
  <c r="A37" i="141" s="1"/>
  <c r="A38" i="141" s="1"/>
  <c r="A39" i="141" s="1"/>
  <c r="A12" i="47"/>
  <c r="A13" i="47" s="1"/>
  <c r="A14" i="47" s="1"/>
  <c r="A15" i="47" s="1"/>
  <c r="A16" i="47" s="1"/>
  <c r="A17" i="47" s="1"/>
  <c r="A18" i="47" s="1"/>
  <c r="A19" i="47" s="1"/>
  <c r="A20" i="47" s="1"/>
  <c r="A21" i="47" s="1"/>
  <c r="A22" i="47" s="1"/>
  <c r="A23" i="47" s="1"/>
  <c r="A24" i="47" s="1"/>
  <c r="A25" i="47" s="1"/>
  <c r="A26" i="47" s="1"/>
  <c r="A27" i="47" s="1"/>
  <c r="A28" i="47" s="1"/>
  <c r="A29" i="47" s="1"/>
  <c r="A30" i="47" s="1"/>
  <c r="A31" i="47" s="1"/>
  <c r="A32" i="47" s="1"/>
  <c r="A33" i="47" s="1"/>
  <c r="A34" i="47" s="1"/>
  <c r="A35" i="47" s="1"/>
  <c r="A36" i="47" s="1"/>
  <c r="A37" i="47" s="1"/>
  <c r="A38" i="47" s="1"/>
  <c r="A39" i="47" s="1"/>
  <c r="A40" i="47" s="1"/>
  <c r="A41" i="47" s="1"/>
  <c r="A12" i="60"/>
  <c r="A13" i="60" s="1"/>
  <c r="A14" i="60" s="1"/>
  <c r="A15" i="60" s="1"/>
  <c r="A16" i="60" s="1"/>
  <c r="A17" i="60" s="1"/>
  <c r="A18" i="60" s="1"/>
  <c r="A19" i="60" s="1"/>
  <c r="A20" i="60" s="1"/>
  <c r="A21" i="60" s="1"/>
  <c r="A22" i="60" s="1"/>
  <c r="A23" i="60" s="1"/>
  <c r="A24" i="60" s="1"/>
  <c r="A25" i="60" s="1"/>
  <c r="A26" i="60" s="1"/>
  <c r="A27" i="60" s="1"/>
  <c r="A28" i="60" s="1"/>
  <c r="A29" i="60" s="1"/>
  <c r="A30" i="60" s="1"/>
  <c r="A31" i="60" s="1"/>
  <c r="A32" i="60" s="1"/>
  <c r="A33" i="60" s="1"/>
  <c r="A34" i="60" s="1"/>
  <c r="A35" i="60" s="1"/>
  <c r="A36" i="60" s="1"/>
  <c r="A37" i="60" s="1"/>
  <c r="A38" i="60" s="1"/>
  <c r="A39" i="60" s="1"/>
  <c r="A40" i="60" s="1"/>
  <c r="A41" i="60" s="1"/>
  <c r="A12" i="59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3" i="59" s="1"/>
  <c r="A24" i="59" s="1"/>
  <c r="A25" i="59" s="1"/>
  <c r="A26" i="59" s="1"/>
  <c r="A27" i="59" s="1"/>
  <c r="A28" i="59" s="1"/>
  <c r="A29" i="59" s="1"/>
  <c r="A30" i="59" s="1"/>
  <c r="A31" i="59" s="1"/>
  <c r="A32" i="59" s="1"/>
  <c r="A33" i="59" s="1"/>
  <c r="A34" i="59" s="1"/>
  <c r="A35" i="59" s="1"/>
  <c r="A36" i="59" s="1"/>
  <c r="A37" i="59" s="1"/>
  <c r="A38" i="59" s="1"/>
  <c r="A39" i="59" s="1"/>
  <c r="A40" i="59" s="1"/>
  <c r="A41" i="59" s="1"/>
  <c r="A12" i="58"/>
  <c r="A13" i="58" s="1"/>
  <c r="A14" i="58" s="1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25" i="58" s="1"/>
  <c r="A26" i="58" s="1"/>
  <c r="A27" i="58" s="1"/>
  <c r="A28" i="58" s="1"/>
  <c r="A29" i="58" s="1"/>
  <c r="A30" i="58" s="1"/>
  <c r="A31" i="58" s="1"/>
  <c r="A32" i="58" s="1"/>
  <c r="A33" i="58" s="1"/>
  <c r="A34" i="58" s="1"/>
  <c r="A35" i="58" s="1"/>
  <c r="A36" i="58" s="1"/>
  <c r="A37" i="58" s="1"/>
  <c r="A38" i="58" s="1"/>
  <c r="A39" i="58" s="1"/>
  <c r="A40" i="58" s="1"/>
  <c r="A41" i="58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10" i="100"/>
  <c r="A11" i="100" s="1"/>
  <c r="A12" i="100" s="1"/>
  <c r="A13" i="100" s="1"/>
  <c r="A14" i="100" s="1"/>
  <c r="A15" i="100" s="1"/>
  <c r="A16" i="100" s="1"/>
  <c r="A17" i="100" s="1"/>
  <c r="A18" i="100" s="1"/>
  <c r="A19" i="100" s="1"/>
  <c r="A20" i="100" s="1"/>
  <c r="A21" i="100" s="1"/>
  <c r="A22" i="100" s="1"/>
  <c r="A23" i="100" s="1"/>
  <c r="A24" i="100" s="1"/>
  <c r="A25" i="100" s="1"/>
  <c r="A26" i="100" s="1"/>
  <c r="A27" i="100" s="1"/>
  <c r="A28" i="100" s="1"/>
  <c r="A29" i="100" s="1"/>
  <c r="A30" i="100" s="1"/>
  <c r="A31" i="100" s="1"/>
  <c r="A32" i="100" s="1"/>
  <c r="A33" i="100" s="1"/>
  <c r="A34" i="100" s="1"/>
  <c r="A35" i="100" s="1"/>
  <c r="A36" i="100" s="1"/>
  <c r="A37" i="100" s="1"/>
  <c r="A38" i="100" s="1"/>
  <c r="A39" i="100" s="1"/>
  <c r="G23" i="27" l="1"/>
  <c r="H23" i="27" s="1"/>
  <c r="J23" i="27" s="1"/>
  <c r="U20" i="96"/>
  <c r="R20" i="96"/>
  <c r="R19" i="96"/>
  <c r="P21" i="96"/>
  <c r="P26" i="96" s="1"/>
  <c r="R18" i="96"/>
  <c r="O21" i="96"/>
  <c r="O26" i="96" s="1"/>
  <c r="Q21" i="96"/>
  <c r="Q26" i="96" s="1"/>
  <c r="T19" i="96"/>
  <c r="U19" i="96"/>
  <c r="T18" i="96"/>
  <c r="T20" i="96"/>
  <c r="U18" i="96"/>
  <c r="S18" i="96"/>
  <c r="R17" i="96"/>
  <c r="H26" i="96"/>
  <c r="I26" i="96"/>
  <c r="L26" i="96"/>
  <c r="M26" i="96"/>
  <c r="S20" i="96"/>
  <c r="S19" i="96"/>
  <c r="G26" i="96"/>
  <c r="K26" i="96"/>
  <c r="V20" i="96" l="1"/>
  <c r="V19" i="96"/>
  <c r="R21" i="96"/>
  <c r="R26" i="96" s="1"/>
  <c r="S21" i="96"/>
  <c r="S26" i="96" s="1"/>
  <c r="V18" i="96"/>
  <c r="U21" i="96"/>
  <c r="U26" i="96" s="1"/>
  <c r="J26" i="96"/>
  <c r="N26" i="96"/>
  <c r="V17" i="96"/>
  <c r="T21" i="96"/>
  <c r="T26" i="96" s="1"/>
  <c r="V21" i="96" l="1"/>
  <c r="V26" i="96" s="1"/>
  <c r="J42" i="29"/>
  <c r="I11" i="29"/>
  <c r="I42" i="29" l="1"/>
  <c r="I18" i="98"/>
  <c r="U18" i="98" s="1"/>
  <c r="K15" i="98" l="1"/>
  <c r="K19" i="98"/>
  <c r="W19" i="98" s="1"/>
  <c r="I15" i="98"/>
  <c r="I19" i="98"/>
  <c r="J15" i="98"/>
  <c r="J19" i="98"/>
  <c r="V19" i="98" s="1"/>
  <c r="U19" i="98" l="1"/>
  <c r="I23" i="98"/>
  <c r="D23" i="98"/>
  <c r="C23" i="98"/>
  <c r="W15" i="98"/>
  <c r="W23" i="98" s="1"/>
  <c r="K23" i="98"/>
  <c r="V15" i="98"/>
  <c r="V23" i="98" s="1"/>
  <c r="J23" i="98"/>
  <c r="U15" i="98"/>
  <c r="E23" i="98"/>
  <c r="U23" i="98" l="1"/>
</calcChain>
</file>

<file path=xl/sharedStrings.xml><?xml version="1.0" encoding="utf-8"?>
<sst xmlns="http://schemas.openxmlformats.org/spreadsheetml/2006/main" count="3958" uniqueCount="973">
  <si>
    <t>[Mid-Day Meal Scheme]</t>
  </si>
  <si>
    <t>State:</t>
  </si>
  <si>
    <t>S.No.</t>
  </si>
  <si>
    <t>Name of District</t>
  </si>
  <si>
    <t>No. of  Institutions</t>
  </si>
  <si>
    <t xml:space="preserve">(Govt+LB)Schools </t>
  </si>
  <si>
    <t>GA Schools</t>
  </si>
  <si>
    <t>-</t>
  </si>
  <si>
    <t>Govt: Government Schools</t>
  </si>
  <si>
    <t>LB: Local Body Schools</t>
  </si>
  <si>
    <t>GA: Govt Aided Schools</t>
  </si>
  <si>
    <t xml:space="preserve"> </t>
  </si>
  <si>
    <t>Date:_________</t>
  </si>
  <si>
    <t>(Only in MS-Excel Format)</t>
  </si>
  <si>
    <t xml:space="preserve">No. of children </t>
  </si>
  <si>
    <t>Total no. of meals served</t>
  </si>
  <si>
    <t>Total</t>
  </si>
  <si>
    <t>[Qnty in MTs]</t>
  </si>
  <si>
    <t>Rice</t>
  </si>
  <si>
    <t>[Rs. in lakh]</t>
  </si>
  <si>
    <t>Sl. No.</t>
  </si>
  <si>
    <t>Primary</t>
  </si>
  <si>
    <t>Upper Primary</t>
  </si>
  <si>
    <t>[Rs. in Lakh]</t>
  </si>
  <si>
    <t>Activities                                                               (Please list item-wise details as far as possible)</t>
  </si>
  <si>
    <t>I</t>
  </si>
  <si>
    <t xml:space="preserve">School Level Expenses </t>
  </si>
  <si>
    <t>i)Form &amp; Stationery</t>
  </si>
  <si>
    <t>Sub Total</t>
  </si>
  <si>
    <t>II</t>
  </si>
  <si>
    <t>ii) Transport &amp; Conveyance</t>
  </si>
  <si>
    <t>iv) Furniture, hardware and consumables etc.</t>
  </si>
  <si>
    <t>Grand Total</t>
  </si>
  <si>
    <t>District</t>
  </si>
  <si>
    <t xml:space="preserve">Completed (C) </t>
  </si>
  <si>
    <t xml:space="preserve">In progress (IP)                    </t>
  </si>
  <si>
    <t xml:space="preserve">Physical </t>
  </si>
  <si>
    <t>*: District-wise allocation made by State/UT out of Central Assistance provided for the purpose.</t>
  </si>
  <si>
    <t>Wheat</t>
  </si>
  <si>
    <t>SC</t>
  </si>
  <si>
    <t>ST</t>
  </si>
  <si>
    <t>OBC</t>
  </si>
  <si>
    <t>Minority</t>
  </si>
  <si>
    <t>Others</t>
  </si>
  <si>
    <t>Male</t>
  </si>
  <si>
    <t>Female</t>
  </si>
  <si>
    <t>Food item</t>
  </si>
  <si>
    <t>Calories</t>
  </si>
  <si>
    <t>Pulses</t>
  </si>
  <si>
    <t>Oil &amp; fat</t>
  </si>
  <si>
    <t>Salt &amp; Condiments</t>
  </si>
  <si>
    <t>Fuel</t>
  </si>
  <si>
    <t>Table-AT-1</t>
  </si>
  <si>
    <t>[MID-DAY MEAL SCHEME]</t>
  </si>
  <si>
    <t>Year</t>
  </si>
  <si>
    <t>Table:AT-2</t>
  </si>
  <si>
    <t>Table: AT-4</t>
  </si>
  <si>
    <t>Table: AT-4A</t>
  </si>
  <si>
    <t>Table: AT-5</t>
  </si>
  <si>
    <t>Table: AT-6</t>
  </si>
  <si>
    <t>Table: AT-7</t>
  </si>
  <si>
    <t>Table: AT-8</t>
  </si>
  <si>
    <t>Table: AT-9</t>
  </si>
  <si>
    <t>Table: AT-10</t>
  </si>
  <si>
    <t>Table: AT-11</t>
  </si>
  <si>
    <t>Table: AT-12</t>
  </si>
  <si>
    <t xml:space="preserve">Lifted from FCI </t>
  </si>
  <si>
    <t xml:space="preserve">Aggregate quantity Consumed at School level </t>
  </si>
  <si>
    <t>Table: AT-6A</t>
  </si>
  <si>
    <t xml:space="preserve">Expenditure           </t>
  </si>
  <si>
    <t>S. No.</t>
  </si>
  <si>
    <t>Month</t>
  </si>
  <si>
    <t>Total No. of Days in the month</t>
  </si>
  <si>
    <t>Anticipated No. of Working Days (3-8)</t>
  </si>
  <si>
    <t>Remarks</t>
  </si>
  <si>
    <t>Vacation Days</t>
  </si>
  <si>
    <t>Holidays outside Vacation period</t>
  </si>
  <si>
    <t>Total Holidays          (4+7)</t>
  </si>
  <si>
    <t xml:space="preserve">Sundays </t>
  </si>
  <si>
    <t>Other School Holidays</t>
  </si>
  <si>
    <t>Anticipated No. of working days</t>
  </si>
  <si>
    <t>Requirement of Foodgrains (in MTs)</t>
  </si>
  <si>
    <t>Table: AT-17</t>
  </si>
  <si>
    <t>Table: AT-3A</t>
  </si>
  <si>
    <t>Table: AT-3B</t>
  </si>
  <si>
    <t xml:space="preserve">Total </t>
  </si>
  <si>
    <t>Table: AT-7A</t>
  </si>
  <si>
    <t xml:space="preserve">Total Cooking cost expenditure                   </t>
  </si>
  <si>
    <t>Govt.</t>
  </si>
  <si>
    <t>Protein content     (in gms)</t>
  </si>
  <si>
    <t>Quantity                 (in gms)</t>
  </si>
  <si>
    <t>No. of Cooks cum helper</t>
  </si>
  <si>
    <t>Govt. aided</t>
  </si>
  <si>
    <t>Local body</t>
  </si>
  <si>
    <t>Table: AT-18</t>
  </si>
  <si>
    <t>Madarsas/ Maqtab</t>
  </si>
  <si>
    <t>State</t>
  </si>
  <si>
    <t>No. of Institutions  serving MDM</t>
  </si>
  <si>
    <t>PERFORMANCE</t>
  </si>
  <si>
    <r>
      <t>Financial (</t>
    </r>
    <r>
      <rPr>
        <b/>
        <i/>
        <sz val="10"/>
        <rFont val="Arial"/>
        <family val="2"/>
      </rPr>
      <t>Rs. in lakh)</t>
    </r>
  </si>
  <si>
    <t>Yet to start</t>
  </si>
  <si>
    <t>This information is based on the Academic Calendar prepared by the Education Department</t>
  </si>
  <si>
    <t xml:space="preserve">Balance requirement of kitchen  cum stores </t>
  </si>
  <si>
    <t>Balance requirement of kitchen  Devices</t>
  </si>
  <si>
    <t>Total No. of Institutions</t>
  </si>
  <si>
    <t>SI.No</t>
  </si>
  <si>
    <t>Component</t>
  </si>
  <si>
    <t>No. of Meals served</t>
  </si>
  <si>
    <t xml:space="preserve">No. of working days on which MDM served </t>
  </si>
  <si>
    <t>Centre</t>
  </si>
  <si>
    <t>Total (col.8+11-14)</t>
  </si>
  <si>
    <t>Central assistance received</t>
  </si>
  <si>
    <t>*Rice</t>
  </si>
  <si>
    <t>*Wheat</t>
  </si>
  <si>
    <t xml:space="preserve">*Norms are only for guidance. Actual number will be determined on the basis of ground reality. </t>
  </si>
  <si>
    <t>Total            (col 3+4+5+6)</t>
  </si>
  <si>
    <t>Total       (col.8+9+10+11)</t>
  </si>
  <si>
    <t>Total       (col.13+14+15+16)</t>
  </si>
  <si>
    <t>SHG</t>
  </si>
  <si>
    <t>NGO</t>
  </si>
  <si>
    <t>PRI - Panchayati Raj Institution</t>
  </si>
  <si>
    <t>SHG - Self Help Group</t>
  </si>
  <si>
    <t>VEC Village Education Committee</t>
  </si>
  <si>
    <t>WEC - Ward Education Committee</t>
  </si>
  <si>
    <t>Cost of Foodgrain</t>
  </si>
  <si>
    <t>Cooking Cost</t>
  </si>
  <si>
    <t>Transportation Assistance</t>
  </si>
  <si>
    <t>MME</t>
  </si>
  <si>
    <t>Honorarium to Cook-cum-Helper</t>
  </si>
  <si>
    <t>Kitchen-cum-Store</t>
  </si>
  <si>
    <t>Kitchen Devices</t>
  </si>
  <si>
    <t>Quantity (in gms)</t>
  </si>
  <si>
    <t>Diff. Between (7) -(12)</t>
  </si>
  <si>
    <t>Reasons for difference in col. 13</t>
  </si>
  <si>
    <t>Physical           [col. 3-col.5-col.7]</t>
  </si>
  <si>
    <t>Financial ( Rs. in lakh)                                       [col. 4-col.6-col.8]</t>
  </si>
  <si>
    <t xml:space="preserve">Unit Cost </t>
  </si>
  <si>
    <t>(Rs. In lakhs)</t>
  </si>
  <si>
    <t>No. of Institutions assigned to</t>
  </si>
  <si>
    <t>Grand total</t>
  </si>
  <si>
    <t>Govt. (Col.3-7-11)</t>
  </si>
  <si>
    <t>Govt. aided (col.4-8-12)</t>
  </si>
  <si>
    <t>Local body (col.5-9-13)</t>
  </si>
  <si>
    <t>Total (col.6-10-14)</t>
  </si>
  <si>
    <t>*Remarks</t>
  </si>
  <si>
    <t>Instalment / Component</t>
  </si>
  <si>
    <t>Amount (Rs. In lakhs)</t>
  </si>
  <si>
    <t>Date of receiving of funds by the State / UT</t>
  </si>
  <si>
    <t>Block*</t>
  </si>
  <si>
    <t>Amount</t>
  </si>
  <si>
    <t>Date</t>
  </si>
  <si>
    <t>Balance of 1st Instalment</t>
  </si>
  <si>
    <t>2nd Instalment</t>
  </si>
  <si>
    <t>Budget Provision</t>
  </si>
  <si>
    <t xml:space="preserve">Expenditure </t>
  </si>
  <si>
    <t xml:space="preserve"> Holidays</t>
  </si>
  <si>
    <t>Holidays</t>
  </si>
  <si>
    <t>No. of Schools not having Kitchen Shed</t>
  </si>
  <si>
    <t>Fund required</t>
  </si>
  <si>
    <t>Kitchen-cum-Store proposed this year</t>
  </si>
  <si>
    <t>Total fund required : (Col. 6+10+14+18)</t>
  </si>
  <si>
    <t>Gram Panchayat / School*</t>
  </si>
  <si>
    <t>District*</t>
  </si>
  <si>
    <t xml:space="preserve">*If the State releases the fund directly to District / block / Gram Panchayat / school level, then fill up the relevant column. </t>
  </si>
  <si>
    <t>Youth Club of NYK</t>
  </si>
  <si>
    <t>NYK: Nehru Yuva Kendra</t>
  </si>
  <si>
    <t>1. Cooks- cum- helpers engaged under Mid Day Meal Scheme</t>
  </si>
  <si>
    <t xml:space="preserve">2. Cost of meal per child per school day as per State Nutrition / Expenditure Norm including both, Central and State share. </t>
  </si>
  <si>
    <t>Cost   (in Rs.)</t>
  </si>
  <si>
    <t xml:space="preserve">Vegetables </t>
  </si>
  <si>
    <t>Any other item</t>
  </si>
  <si>
    <t>Central</t>
  </si>
  <si>
    <t>Proposed</t>
  </si>
  <si>
    <t>For Central Share</t>
  </si>
  <si>
    <t>For State Share</t>
  </si>
  <si>
    <t>Central Share</t>
  </si>
  <si>
    <t>Status of Releasing of Funds by the State / UT</t>
  </si>
  <si>
    <t>Date on which Block / Gram Panchyat / School / Cooking Agency received funds</t>
  </si>
  <si>
    <t>Directorate / Authority</t>
  </si>
  <si>
    <t xml:space="preserve">*Total </t>
  </si>
  <si>
    <t xml:space="preserve">Cost of foodgrains </t>
  </si>
  <si>
    <t xml:space="preserve">3.  Per Unit Cooking Cost </t>
  </si>
  <si>
    <t xml:space="preserve">Kitchen-cum-store </t>
  </si>
  <si>
    <t xml:space="preserve">No. of Institutions </t>
  </si>
  <si>
    <t xml:space="preserve">Payment to FCI </t>
  </si>
  <si>
    <t>Qty (in MTs)</t>
  </si>
  <si>
    <t>Unspent Balance  {Col. (4+ 5)- 9}</t>
  </si>
  <si>
    <t>(Rs. in lakh)</t>
  </si>
  <si>
    <t>ii) Training of cook cum helpers</t>
  </si>
  <si>
    <t>iii) Replacement/repair/maintenance of cooking device, utensils, etc.</t>
  </si>
  <si>
    <t>v) Capacity builidng of officials</t>
  </si>
  <si>
    <t>i) Hiring charges of manpower at various levels</t>
  </si>
  <si>
    <t>iii) Office expenditure</t>
  </si>
  <si>
    <t>vi) Publicity, Preparation of relevant manuals</t>
  </si>
  <si>
    <t xml:space="preserve">vii) External Monitoring &amp; Evaluation </t>
  </si>
  <si>
    <t>kitchen devices procured through convergance</t>
  </si>
  <si>
    <t>Trust</t>
  </si>
  <si>
    <t>PRI / GP/ Urban Local Body</t>
  </si>
  <si>
    <t>GP - Gram Panchayat</t>
  </si>
  <si>
    <t>No. of children covered</t>
  </si>
  <si>
    <t>Kitchen-cum-store</t>
  </si>
  <si>
    <t>No. of meals to be served  (Col. 4 x Col. 5)</t>
  </si>
  <si>
    <t>Average No. of children availed MDM [Col. 8/Col. 9]</t>
  </si>
  <si>
    <t>Name of Distict</t>
  </si>
  <si>
    <t>State Share</t>
  </si>
  <si>
    <t>Table: AT-8A</t>
  </si>
  <si>
    <t>Total       (col. 8+9+  10+11)</t>
  </si>
  <si>
    <t>Total            (col 3+4 +5+6)</t>
  </si>
  <si>
    <t>Table: AT-6B</t>
  </si>
  <si>
    <t>kitchen cum store constructed through convergance</t>
  </si>
  <si>
    <t xml:space="preserve">Adhoc Grant (25%) </t>
  </si>
  <si>
    <t xml:space="preserve">(A) Recurring Assistance </t>
  </si>
  <si>
    <t xml:space="preserve">(B) Non-Recurring Assistance </t>
  </si>
  <si>
    <t>(Govt+LB)</t>
  </si>
  <si>
    <t>GA</t>
  </si>
  <si>
    <t>State Share(9+12-15)</t>
  </si>
  <si>
    <t>Total(10+13-16)</t>
  </si>
  <si>
    <t>Others( Please specify)</t>
  </si>
  <si>
    <t xml:space="preserve">No. of schools </t>
  </si>
  <si>
    <t>Name of  District</t>
  </si>
  <si>
    <t>S.no</t>
  </si>
  <si>
    <t>Madarsa/Maqtab</t>
  </si>
  <si>
    <t xml:space="preserve">Bills raised by FCI </t>
  </si>
  <si>
    <t xml:space="preserve">Central Assistance Released by GOI </t>
  </si>
  <si>
    <t>(Rs. in Lakh)</t>
  </si>
  <si>
    <t>Management, Supervision, Training,  Internal Monitoring and External Monitoring</t>
  </si>
  <si>
    <t xml:space="preserve">Central Assistance Received from GoI </t>
  </si>
  <si>
    <t xml:space="preserve">Released by State Govt. if any </t>
  </si>
  <si>
    <t xml:space="preserve">Remarks </t>
  </si>
  <si>
    <t>Total (col. 3+4+5+6)</t>
  </si>
  <si>
    <t>Deworming tablets distributed</t>
  </si>
  <si>
    <t>Table AT - 8 :UTILIZATION OF CENTRAL ASSISTANCE TOWARDS HONORARIUM TO COOK-CUM-HELPERS (Primary classes I-V)</t>
  </si>
  <si>
    <t>Distribution of spectacles</t>
  </si>
  <si>
    <t xml:space="preserve">If the cooking cost has been revised several times during the year, then all such costs should be indicated in separate rows and dates of their application in remarks column. </t>
  </si>
  <si>
    <t>Central             (col6+9-12)</t>
  </si>
  <si>
    <t>Central Share(8+11-14)</t>
  </si>
  <si>
    <t>Replacement of kitchen devices</t>
  </si>
  <si>
    <t>Madrasa / Maktabs</t>
  </si>
  <si>
    <t xml:space="preserve">Govt. </t>
  </si>
  <si>
    <t xml:space="preserve">Govt. aided </t>
  </si>
  <si>
    <t xml:space="preserve">Local body </t>
  </si>
  <si>
    <t>Recurring Assistance</t>
  </si>
  <si>
    <t>Non-Recurring Assistance</t>
  </si>
  <si>
    <t>Payment of Pending Bills of previous year</t>
  </si>
  <si>
    <t xml:space="preserve">Amount  </t>
  </si>
  <si>
    <t>Constructed with convergence</t>
  </si>
  <si>
    <t>Procured with convergence</t>
  </si>
  <si>
    <t>Academic Calendar (No. of Days)</t>
  </si>
  <si>
    <t>Total No. of schools excluding newly opened school</t>
  </si>
  <si>
    <t>No. of Schools not having Kitchen-cum-store</t>
  </si>
  <si>
    <t>No. of children enrolled</t>
  </si>
  <si>
    <t>Recurring Asssitance</t>
  </si>
  <si>
    <t>Non Recurring Assistance</t>
  </si>
  <si>
    <t>Mode of Payment (cash / cheque / e-transfer)</t>
  </si>
  <si>
    <t xml:space="preserve">  Unutilized Budget</t>
  </si>
  <si>
    <t>Gen.</t>
  </si>
  <si>
    <t>SC.</t>
  </si>
  <si>
    <t>ST.</t>
  </si>
  <si>
    <t>Rs. In lakh</t>
  </si>
  <si>
    <t>Gen</t>
  </si>
  <si>
    <t>2013-14</t>
  </si>
  <si>
    <t>Table: AT-3C</t>
  </si>
  <si>
    <t>Table: AT- 3</t>
  </si>
  <si>
    <t>Primary (I-V)</t>
  </si>
  <si>
    <t>Upper Primary (VI-VIII)</t>
  </si>
  <si>
    <t>Primary with Upper Primary (I-VIII)</t>
  </si>
  <si>
    <t>Total no.  of institutions
in the State</t>
  </si>
  <si>
    <t>Total no.  of institutions
Serving MDM in the State</t>
  </si>
  <si>
    <t>Reasons for difference, if any</t>
  </si>
  <si>
    <t>1</t>
  </si>
  <si>
    <t>2</t>
  </si>
  <si>
    <t>3</t>
  </si>
  <si>
    <t>4</t>
  </si>
  <si>
    <t>5</t>
  </si>
  <si>
    <t>6</t>
  </si>
  <si>
    <t>7</t>
  </si>
  <si>
    <t>8</t>
  </si>
  <si>
    <t>Note: The institutions already counted under primary(col. 3) and upper primary(col. 4) should not be counted again in primary with upper primary(col.5)</t>
  </si>
  <si>
    <t xml:space="preserve">Total Institutions </t>
  </si>
  <si>
    <t>No. of Inst. For which Annual data entry completed</t>
  </si>
  <si>
    <t>No. of Inst. For which Monthly data entry completed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</si>
  <si>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</si>
  <si>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</si>
  <si>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</si>
  <si>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</si>
  <si>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</si>
  <si>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</si>
  <si>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</si>
  <si>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</si>
  <si>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</si>
  <si>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                                                                                                                                                                             </t>
  </si>
  <si>
    <t xml:space="preserve">Sl. </t>
  </si>
  <si>
    <t>Designation</t>
  </si>
  <si>
    <t>Working under MDMS</t>
  </si>
  <si>
    <t>State level</t>
  </si>
  <si>
    <t>District Level</t>
  </si>
  <si>
    <t>Block Level</t>
  </si>
  <si>
    <t>9</t>
  </si>
  <si>
    <t>10</t>
  </si>
  <si>
    <t>11</t>
  </si>
  <si>
    <t>Regular Employee</t>
  </si>
  <si>
    <t xml:space="preserve">District </t>
  </si>
  <si>
    <t xml:space="preserve">Action Taken by State Govt. </t>
  </si>
  <si>
    <t>Gender</t>
  </si>
  <si>
    <t>Caste</t>
  </si>
  <si>
    <t>community</t>
  </si>
  <si>
    <t>Serving by disadvantaged section</t>
  </si>
  <si>
    <t>Sitting Arrangement</t>
  </si>
  <si>
    <t xml:space="preserve">Total no. of cent. kitchen </t>
  </si>
  <si>
    <t>Physical details</t>
  </si>
  <si>
    <t>Financial details (Rs. in Lakh)</t>
  </si>
  <si>
    <t>No. of Institutions covered</t>
  </si>
  <si>
    <t>No. of CCH engaged at schools covered by centralised kitchen</t>
  </si>
  <si>
    <t xml:space="preserve">Honorarium paid to cooks working at centralized kitchen </t>
  </si>
  <si>
    <t>Honorarium paid to CCH at schools  covered by centralised kitchen</t>
  </si>
  <si>
    <t>Total honorarium paid  (col 9 + 10)</t>
  </si>
  <si>
    <t xml:space="preserve">Total no. of NGOs covering &gt; 20000 children </t>
  </si>
  <si>
    <t>Name of NGOs</t>
  </si>
  <si>
    <t>Total no. of institutions covered</t>
  </si>
  <si>
    <t>Total no. of children covered</t>
  </si>
  <si>
    <t>Maximum distance covered from Centralised Kitchen</t>
  </si>
  <si>
    <t>Foodgrain (in MT)</t>
  </si>
  <si>
    <t>Cooking cost (Rs in Lakh)</t>
  </si>
  <si>
    <t>Honorarium to CCH (Rs in Lakh)</t>
  </si>
  <si>
    <t>Transportation Assistance (Rs in Lakh)</t>
  </si>
  <si>
    <t>Released</t>
  </si>
  <si>
    <t>Utilization</t>
  </si>
  <si>
    <t>12</t>
  </si>
  <si>
    <t>13</t>
  </si>
  <si>
    <t>14</t>
  </si>
  <si>
    <t>15</t>
  </si>
  <si>
    <t>State(Yes/No) Give details</t>
  </si>
  <si>
    <t>District (Yes/No) Give details</t>
  </si>
  <si>
    <t>Block (Yes/No) Give details</t>
  </si>
  <si>
    <t>Dedicated Nodal Department for MDM</t>
  </si>
  <si>
    <t>Dedicated Nodal official for MDM</t>
  </si>
  <si>
    <t>Mode of receiving complaints</t>
  </si>
  <si>
    <t>Number of Complaints received and status of complaint</t>
  </si>
  <si>
    <t>Number of Complaints</t>
  </si>
  <si>
    <t>Year/Month  of receiving complaints</t>
  </si>
  <si>
    <t>Status of complaints</t>
  </si>
  <si>
    <t>Action taken</t>
  </si>
  <si>
    <t xml:space="preserve">Food Grain related issues </t>
  </si>
  <si>
    <t>Delay in Funds transfer</t>
  </si>
  <si>
    <t xml:space="preserve">Misappropriation of Funds </t>
  </si>
  <si>
    <t>Non payment of Honorarium to cook-cum-helpers</t>
  </si>
  <si>
    <t>Complaints against Centralized Kitchens/NGO/SHG</t>
  </si>
  <si>
    <t>Caste Discrimination</t>
  </si>
  <si>
    <t>Quality and Quantity of MDM</t>
  </si>
  <si>
    <t>Kitchen –cum-store</t>
  </si>
  <si>
    <t>Kitchen devices</t>
  </si>
  <si>
    <t xml:space="preserve">Mode of cooking /Fuel related </t>
  </si>
  <si>
    <t>Hygiene</t>
  </si>
  <si>
    <t>Harassment from Officials</t>
  </si>
  <si>
    <t xml:space="preserve">Non Distribution of medicines to children </t>
  </si>
  <si>
    <t>Corruption</t>
  </si>
  <si>
    <t xml:space="preserve">Inspection related </t>
  </si>
  <si>
    <t>Any untoward incident</t>
  </si>
  <si>
    <t>2014-15</t>
  </si>
  <si>
    <t>Free of cost</t>
  </si>
  <si>
    <t>Special Training Centers</t>
  </si>
  <si>
    <t>Total            (col 3+ 4+5+6)</t>
  </si>
  <si>
    <t>Total       (col. 8+9+ 10+11)</t>
  </si>
  <si>
    <t>Total       (col. 8+9+10+11)</t>
  </si>
  <si>
    <t>Table: AT-5 A</t>
  </si>
  <si>
    <t>Table: AT-5 C</t>
  </si>
  <si>
    <t>Table: AT-5 B</t>
  </si>
  <si>
    <r>
      <t xml:space="preserve">No. of working days </t>
    </r>
    <r>
      <rPr>
        <b/>
        <sz val="8"/>
        <color indexed="10"/>
        <rFont val="Arial"/>
        <family val="2"/>
      </rPr>
      <t xml:space="preserve">  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</si>
  <si>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r>
      <t>No. of working days</t>
    </r>
    <r>
      <rPr>
        <b/>
        <sz val="8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</si>
  <si>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t>**: includes unspent balance at State, District, Block and school level (including NGOs/Private Agencies).</t>
  </si>
  <si>
    <t>* Including Drought also, if applicable</t>
  </si>
  <si>
    <t xml:space="preserve">Closing Balance**                  (col.4+5-6)                         </t>
  </si>
  <si>
    <t xml:space="preserve">Closing Balance** (col.9+10-11)                         </t>
  </si>
  <si>
    <t xml:space="preserve">No. of Cook-cum-helpers approved by  PAB-MDM </t>
  </si>
  <si>
    <t xml:space="preserve">Cooking Cost Recieved                        </t>
  </si>
  <si>
    <t xml:space="preserve"> Recieved                        </t>
  </si>
  <si>
    <t>No. of CCH recieving honorarium through Bank Account</t>
  </si>
  <si>
    <t>2006-07</t>
  </si>
  <si>
    <t>2007-08</t>
  </si>
  <si>
    <t>2008-09</t>
  </si>
  <si>
    <t>2009-10</t>
  </si>
  <si>
    <t>2010-11</t>
  </si>
  <si>
    <t>2011-12</t>
  </si>
  <si>
    <t>2012-13</t>
  </si>
  <si>
    <t>Table: AT-11A</t>
  </si>
  <si>
    <t xml:space="preserve">Total no of Cook-cum-helper </t>
  </si>
  <si>
    <t>Name of NGO</t>
  </si>
  <si>
    <t>No. of Kitchens</t>
  </si>
  <si>
    <t>No. of institution covered</t>
  </si>
  <si>
    <t>SMC/VEC / WEC</t>
  </si>
  <si>
    <t>Name of Trust</t>
  </si>
  <si>
    <t>No. of SHG</t>
  </si>
  <si>
    <t>Total no. of Institutions</t>
  </si>
  <si>
    <t>Status</t>
  </si>
  <si>
    <t>No . of schools to be covered</t>
  </si>
  <si>
    <t>No. of IEC Activities</t>
  </si>
  <si>
    <t>Level</t>
  </si>
  <si>
    <t>District/ Block</t>
  </si>
  <si>
    <t>School</t>
  </si>
  <si>
    <t>Tools</t>
  </si>
  <si>
    <t>Audio Video</t>
  </si>
  <si>
    <t>Print</t>
  </si>
  <si>
    <t>Traditional (Nukkad Natak, Folk Songs, Rallies, Others)</t>
  </si>
  <si>
    <t>Expendituer Incurred (in Rs)</t>
  </si>
  <si>
    <t>`</t>
  </si>
  <si>
    <t>No. of schools having hand washing facilities</t>
  </si>
  <si>
    <t>Tap</t>
  </si>
  <si>
    <t>Hand pump</t>
  </si>
  <si>
    <t>Pond/ well/ Stream</t>
  </si>
  <si>
    <t>Teacher</t>
  </si>
  <si>
    <t>Community</t>
  </si>
  <si>
    <t>CCH</t>
  </si>
  <si>
    <t>2. a.</t>
  </si>
  <si>
    <t>Name of food items</t>
  </si>
  <si>
    <t>Pending bills of previous year</t>
  </si>
  <si>
    <t xml:space="preserve">Name of Organization/ Institute for conducting social audit </t>
  </si>
  <si>
    <t>Completed (Yes/ No)</t>
  </si>
  <si>
    <t xml:space="preserve">In Progress (Training/ conduct at school/ public hearing)  </t>
  </si>
  <si>
    <t>Not yet started</t>
  </si>
  <si>
    <t>Action Taken by State Govt. on findings</t>
  </si>
  <si>
    <t>Total Exp.     (in Rs)</t>
  </si>
  <si>
    <t xml:space="preserve">State functionaries </t>
  </si>
  <si>
    <t xml:space="preserve">Source of information </t>
  </si>
  <si>
    <t xml:space="preserve">Media </t>
  </si>
  <si>
    <t>Social Audit Report</t>
  </si>
  <si>
    <t>Number of complaints on discrimination on</t>
  </si>
  <si>
    <t xml:space="preserve">Parent/Children/Community </t>
  </si>
  <si>
    <t>Total (col 6+7) *</t>
  </si>
  <si>
    <t>Nature of Complaints</t>
  </si>
  <si>
    <t>No. of CCH having bank account</t>
  </si>
  <si>
    <t>Quantity</t>
  </si>
  <si>
    <t>Cost (in Rs.)</t>
  </si>
  <si>
    <t>Frequency</t>
  </si>
  <si>
    <t>1. A - Honorarium to Cook cum helpers (per month):</t>
  </si>
  <si>
    <t xml:space="preserve">Special Training Centers : Special Training Centre under SSA, Education Gaurantee Scheme center, Alternative and Innovative Education and NCLP schools </t>
  </si>
  <si>
    <t xml:space="preserve">     of Labour Department. </t>
  </si>
  <si>
    <t xml:space="preserve">              of Labour Department. </t>
  </si>
  <si>
    <t>Table: AT-5 D</t>
  </si>
  <si>
    <t>Reasons for Less payment Col. (7-9)</t>
  </si>
  <si>
    <t>Table: AT-6C</t>
  </si>
  <si>
    <t>Table AT - 8A : UTILIZATION OF CENTRAL ASSISTANCE TOWARDS HONORARIUM TO COOK-CUM-HELPERS (Upper Primary classes VI-VIII)</t>
  </si>
  <si>
    <t>Rate  of Transportation Assistance (Per MT)</t>
  </si>
  <si>
    <t xml:space="preserve">Table: AT-11 : Sanction and Utilisation of Central assistance towards construction of Kitchen-cum-store (Primary &amp; Upper Primary,Classes I-VIII) </t>
  </si>
  <si>
    <t xml:space="preserve">Table: AT-11A : Sanction and Utilisation of Central assistance towards construction of Kitchen-cum-store (Primary &amp; Upper Primary,Classes I-VIII) </t>
  </si>
  <si>
    <t xml:space="preserve">Table: AT-12  : Sanction and Utilisation of Central assistance towards procurement of Kitchen Devices (Primary &amp; Upper Primary,Classes I-VIII) </t>
  </si>
  <si>
    <t>*Coarse Grains</t>
  </si>
  <si>
    <t>PAB Approval for CCH</t>
  </si>
  <si>
    <t>*No. of additional cooks required over and above PAB Approval</t>
  </si>
  <si>
    <t>No. of Primary Institutions</t>
  </si>
  <si>
    <t>No. of SMCs formed</t>
  </si>
  <si>
    <t>No. of Schools monitored by SMCs</t>
  </si>
  <si>
    <t>No. of Upper Primary Institutions</t>
  </si>
  <si>
    <t>Table: AT-18 : Formation of School Management Committee (SMC) at School Level for Monitoring the Scheme</t>
  </si>
  <si>
    <t>Table: AT-19 : Responsibility of Implementation</t>
  </si>
  <si>
    <t>Table: AT-19</t>
  </si>
  <si>
    <t>Weekly Iron &amp; Folic Acid Supplementation (WIFS)</t>
  </si>
  <si>
    <t>No. of CCH engaged at Cent. Kitchen</t>
  </si>
  <si>
    <t>* Total number of cook-cum-helpers can not exceed the norms for engagement of cook-cum-helpers.</t>
  </si>
  <si>
    <t>Multi tap</t>
  </si>
  <si>
    <t>Type of hand washing facilities (number of schools)</t>
  </si>
  <si>
    <t>Plinth Area 1 (20sq Mtr)</t>
  </si>
  <si>
    <t>Plinth Area 2 (24 sq Mtr)</t>
  </si>
  <si>
    <t>Plinth Area 3 (28 sq Mtr)</t>
  </si>
  <si>
    <t>Plinth Area 4 (32 sq Mtr)</t>
  </si>
  <si>
    <t>Total outlay (in Rs)</t>
  </si>
  <si>
    <t>Gen. Col. 3-Col.15</t>
  </si>
  <si>
    <t>SC.  Col. 4-Col.16</t>
  </si>
  <si>
    <t>ST.  Col. 5-Col.17</t>
  </si>
  <si>
    <t>Total Col. 19+Col.20+Col.21</t>
  </si>
  <si>
    <t>(Rs. In  Lakh)</t>
  </si>
  <si>
    <t>Total sanctioned</t>
  </si>
  <si>
    <t>Additional Food Items (per child)</t>
  </si>
  <si>
    <t>Contractual/Part time worker</t>
  </si>
  <si>
    <t>Full meal in lieu of MDM</t>
  </si>
  <si>
    <t>Children benefitted</t>
  </si>
  <si>
    <t>Meals served</t>
  </si>
  <si>
    <t>Name of the items</t>
  </si>
  <si>
    <t>In kind</t>
  </si>
  <si>
    <t>In any other form</t>
  </si>
  <si>
    <t>Additional Food Item</t>
  </si>
  <si>
    <t>Value
(In Rs)</t>
  </si>
  <si>
    <t xml:space="preserve">No. of schools received contribution </t>
  </si>
  <si>
    <t>2016-17</t>
  </si>
  <si>
    <t xml:space="preserve">No. of CCHs engaged  </t>
  </si>
  <si>
    <t xml:space="preserve">No. of CCHs engaged </t>
  </si>
  <si>
    <t xml:space="preserve">Procured (C) </t>
  </si>
  <si>
    <t>Table: AT-12 A</t>
  </si>
  <si>
    <t>Anticipated No. of working days for NCLP schools</t>
  </si>
  <si>
    <t xml:space="preserve">Cooking Cost </t>
  </si>
  <si>
    <t>Mid Day Meal Scheme</t>
  </si>
  <si>
    <t xml:space="preserve">Number of institutions </t>
  </si>
  <si>
    <t xml:space="preserve">Meals not served </t>
  </si>
  <si>
    <t>No. of working days</t>
  </si>
  <si>
    <t xml:space="preserve">Number of children </t>
  </si>
  <si>
    <t>Whether allowance is paid to children</t>
  </si>
  <si>
    <t xml:space="preserve">Foodgrains (Wheat/Rice/Coarse grain) </t>
  </si>
  <si>
    <t xml:space="preserve">Table: AT-12 A : Sanction and Utilisation of Central assistance towards replacement of Kitchen Devices  </t>
  </si>
  <si>
    <t xml:space="preserve">Proposed number of children  </t>
  </si>
  <si>
    <t xml:space="preserve">No. of schools covered </t>
  </si>
  <si>
    <t xml:space="preserve">No. of children covered </t>
  </si>
  <si>
    <t>Health Check -ups carried out</t>
  </si>
  <si>
    <t>Mode of cooking (No. of Schools)</t>
  </si>
  <si>
    <t xml:space="preserve">LPG </t>
  </si>
  <si>
    <t>Solar cooker</t>
  </si>
  <si>
    <t>Fire wood</t>
  </si>
  <si>
    <t>Tasting of food (number of schools)</t>
  </si>
  <si>
    <t>Parents</t>
  </si>
  <si>
    <t xml:space="preserve">Name of the Accredited / Recognised lab engaged for testing </t>
  </si>
  <si>
    <t xml:space="preserve">Collected </t>
  </si>
  <si>
    <t>Tested</t>
  </si>
  <si>
    <t>Meeting norms</t>
  </si>
  <si>
    <t>Below norms</t>
  </si>
  <si>
    <t xml:space="preserve">Number of samples </t>
  </si>
  <si>
    <t>Result (No. of samples)</t>
  </si>
  <si>
    <t xml:space="preserve">Number of </t>
  </si>
  <si>
    <t>Schools inspected by Govt. officials</t>
  </si>
  <si>
    <t>Meetings of District level committee headed by the senior most Member of Parliament of Loksabha</t>
  </si>
  <si>
    <t>Meetings of District Steering cum Monitoring committee headed by District Megistrate</t>
  </si>
  <si>
    <t>Table: AT-10 A</t>
  </si>
  <si>
    <t>2017-18</t>
  </si>
  <si>
    <t>2015-16</t>
  </si>
  <si>
    <t>Constructed through convergence</t>
  </si>
  <si>
    <t>Procured through convergence</t>
  </si>
  <si>
    <t>Table AT- 13: Details of mode of cooking</t>
  </si>
  <si>
    <t>Table AT-13</t>
  </si>
  <si>
    <t>Table AT -14 : Quality, Safety and Hygiene</t>
  </si>
  <si>
    <t>Table: AT- 14</t>
  </si>
  <si>
    <t>Table AT -14 A : Testing of Food Samples by accredited labs</t>
  </si>
  <si>
    <t>Table: AT- 14 A</t>
  </si>
  <si>
    <t>Table AT -15 : Contribution by community in form of  Tithi Bhojan or any other similar practice</t>
  </si>
  <si>
    <t>Table: AT- 15</t>
  </si>
  <si>
    <t>Table AT -16 : Interuptions in serving of MDM and MDM allowance paid to children</t>
  </si>
  <si>
    <t>Table: AT- 16</t>
  </si>
  <si>
    <t>Table AT 21 :Details of engagement and apportionment of honorarium to cook cum helpers (CCH) between schools and centralized kitchen.</t>
  </si>
  <si>
    <t>Table - AT - 21</t>
  </si>
  <si>
    <t>Table AT -22 :Information on NGOs covering more than 20000 children, if any</t>
  </si>
  <si>
    <t>Table: AT- 22</t>
  </si>
  <si>
    <t>Table-AT- 23</t>
  </si>
  <si>
    <t>Table AT - 24 : Details of discrimination of any kind in MDMS</t>
  </si>
  <si>
    <t>Table - AT - 24</t>
  </si>
  <si>
    <t>Table AT- 25: Details of Grievance Redressal cell</t>
  </si>
  <si>
    <t>Table: AT- 25</t>
  </si>
  <si>
    <t>Table: AT-26</t>
  </si>
  <si>
    <t>Table: AT-26 A</t>
  </si>
  <si>
    <t>Table: AT-27</t>
  </si>
  <si>
    <t>Table: AT-27 A</t>
  </si>
  <si>
    <t>Table: AT-27 B</t>
  </si>
  <si>
    <t>Table: AT-28</t>
  </si>
  <si>
    <t xml:space="preserve">Table: AT-28 A </t>
  </si>
  <si>
    <t>Table: AT-29</t>
  </si>
  <si>
    <t>Table: AT-30</t>
  </si>
  <si>
    <t>Table: AT-2A</t>
  </si>
  <si>
    <t>No. of schools having parents roaster</t>
  </si>
  <si>
    <t>No. of schools having tasting register</t>
  </si>
  <si>
    <t xml:space="preserve">Table: AT-20 : Information on Cooking Agencies </t>
  </si>
  <si>
    <t xml:space="preserve">Table: AT-20 </t>
  </si>
  <si>
    <t>No. of Inst. For which daily data transferred to central server</t>
  </si>
  <si>
    <t>Table-AT- 23 A</t>
  </si>
  <si>
    <t>Table AT -10 C :Details of IEC Activities</t>
  </si>
  <si>
    <t>Table - AT - 10 C</t>
  </si>
  <si>
    <t>Table: AT 10 D - Manpower dedicated for MDMS</t>
  </si>
  <si>
    <t>Table-AT- 10D</t>
  </si>
  <si>
    <t>Table: AT-31</t>
  </si>
  <si>
    <t>Contents</t>
  </si>
  <si>
    <t>Table No.</t>
  </si>
  <si>
    <t>Particulars</t>
  </si>
  <si>
    <t>AT- 1</t>
  </si>
  <si>
    <t>AT - 2</t>
  </si>
  <si>
    <t>AT - 2 A</t>
  </si>
  <si>
    <t>AT - 3</t>
  </si>
  <si>
    <t>AT- 3 A</t>
  </si>
  <si>
    <t>AT- 3 B</t>
  </si>
  <si>
    <t>AT-3 C</t>
  </si>
  <si>
    <t>AT - 4</t>
  </si>
  <si>
    <t>AT - 4 A</t>
  </si>
  <si>
    <t>Enrolment vis-a-vis availed for MDM  (Upper Primary, Classes VI - VIII)</t>
  </si>
  <si>
    <t>AT - 5</t>
  </si>
  <si>
    <t>AT - 5 A</t>
  </si>
  <si>
    <t>AT - 5 B</t>
  </si>
  <si>
    <t>AT - 5 C</t>
  </si>
  <si>
    <t>AT - 5 D</t>
  </si>
  <si>
    <t>AT - 6</t>
  </si>
  <si>
    <t>AT - 6 A</t>
  </si>
  <si>
    <t>AT - 6 B</t>
  </si>
  <si>
    <t>AT - 6 C</t>
  </si>
  <si>
    <t>AT - 7</t>
  </si>
  <si>
    <t>AT - 7 A</t>
  </si>
  <si>
    <t>AT - 8</t>
  </si>
  <si>
    <t>UTILIZATION OF CENTRAL ASSISTANCE TOWARDS HONORARIUM TO COOK-CUM-HELPERS (Primary classes I-V)</t>
  </si>
  <si>
    <t>AT - 8 A</t>
  </si>
  <si>
    <t>UTILIZATION OF CENTRAL ASSISTANCE TOWARDS HONORARIUM TO COOK-CUM-HELPERS (Upper Primary classes VI-VIII)</t>
  </si>
  <si>
    <t>AT - 9</t>
  </si>
  <si>
    <t>AT - 10</t>
  </si>
  <si>
    <t>AT - 10 A</t>
  </si>
  <si>
    <t>AT - 10 B</t>
  </si>
  <si>
    <t xml:space="preserve">Details of Social Audit </t>
  </si>
  <si>
    <t>AT - 10 C</t>
  </si>
  <si>
    <t>Details of IEC Activities</t>
  </si>
  <si>
    <t>AT - 10 D</t>
  </si>
  <si>
    <t>Manpower dedicated for MDMS</t>
  </si>
  <si>
    <t>AT - 11</t>
  </si>
  <si>
    <t xml:space="preserve">Sanction and Utilisation of Central assistance towards construction of Kitchen-cum-store (Primary &amp; Upper Primary,Classes I-VIII) </t>
  </si>
  <si>
    <t>AT - 11 A</t>
  </si>
  <si>
    <t>AT - 12</t>
  </si>
  <si>
    <t xml:space="preserve">Sanction and Utilisation of Central assistance towards procurement of Kitchen Devices (Primary &amp; Upper Primary,Classes I-VIII) </t>
  </si>
  <si>
    <t>AT - 12 A</t>
  </si>
  <si>
    <t>Sanction and Utilisation of Central assistance towards replacement of Kitchen Devices</t>
  </si>
  <si>
    <t>AT - 13</t>
  </si>
  <si>
    <t>Details of mode of cooking</t>
  </si>
  <si>
    <t>AT - 14</t>
  </si>
  <si>
    <t>Quality, Safety and Hygiene</t>
  </si>
  <si>
    <t>AT - 14 A</t>
  </si>
  <si>
    <t>Testing of Food Samples</t>
  </si>
  <si>
    <t>AT - 15</t>
  </si>
  <si>
    <t>Contribution by community in form of  Tithi Bhojan or any other similar practice</t>
  </si>
  <si>
    <t>AT - 16</t>
  </si>
  <si>
    <t>Interuptions in serving of MDM and MDM allowance paid to children</t>
  </si>
  <si>
    <t>AT - 17</t>
  </si>
  <si>
    <t>AT - 18</t>
  </si>
  <si>
    <t>Formation of School Management Committee (SMC) at School Level for Monitoring the Scheme</t>
  </si>
  <si>
    <t>AT - 19</t>
  </si>
  <si>
    <t>Responsibility of Implementation</t>
  </si>
  <si>
    <t>AT - 20</t>
  </si>
  <si>
    <t xml:space="preserve">Information on Cooking Agencies </t>
  </si>
  <si>
    <t>AT - 21</t>
  </si>
  <si>
    <t>Details of engagement and apportionment of honorarium to cook cum helpers (CCH) between schools and centralized kitchen.</t>
  </si>
  <si>
    <t>AT - 22</t>
  </si>
  <si>
    <t>Information on NGOs covering more than 20000 children, if any</t>
  </si>
  <si>
    <t>AT - 23</t>
  </si>
  <si>
    <t>AT - 23 A</t>
  </si>
  <si>
    <t>AT - 24</t>
  </si>
  <si>
    <t>Details of discrimination of any kind in MDMS</t>
  </si>
  <si>
    <t>AT - 25</t>
  </si>
  <si>
    <t>Details of Grievance Redressal cell</t>
  </si>
  <si>
    <t>AT - 26</t>
  </si>
  <si>
    <t>AT - 26 A</t>
  </si>
  <si>
    <t>AT - 27</t>
  </si>
  <si>
    <t>AT - 27 A</t>
  </si>
  <si>
    <t>AT - 27 B</t>
  </si>
  <si>
    <t>AT - 27 C</t>
  </si>
  <si>
    <t>AT - 27 D</t>
  </si>
  <si>
    <t>AT - 28</t>
  </si>
  <si>
    <t>AT - 28 A</t>
  </si>
  <si>
    <t>AT - 29</t>
  </si>
  <si>
    <t>AT - 30</t>
  </si>
  <si>
    <t>AT - 31</t>
  </si>
  <si>
    <t>Annual Work Plan and Budget 2018-19</t>
  </si>
  <si>
    <t>Table: AT-1: GENERAL INFORMATION for 2017-18</t>
  </si>
  <si>
    <t>Table: AT-2 :  Details of  Provisions  in the State Budget 2017-18</t>
  </si>
  <si>
    <t>Table: AT-2A : Releasing of Funds from State to Directorate / Authority / District / Block / School level for 2017-18</t>
  </si>
  <si>
    <t>Table AT-3: No. of Institutions in the State vis a vis Institutions serving MDM during 2017-18</t>
  </si>
  <si>
    <t>Table: AT-3A: No. of Institutions covered  (Primary, Classes I-V)  during 2017-18</t>
  </si>
  <si>
    <t>Table: AT-3B: No. of Institutions covered (Upper Primary with Primary, Classes I-VIII) during 2017-18</t>
  </si>
  <si>
    <t>Table: AT-3C: No. of Institutions covered (Upper Primary without Primary, Classes VI-VIII) during 2017-18</t>
  </si>
  <si>
    <t>Table: AT-4: Enrolment vis-à-vis availed for MDM  (Primary,Classes I- V) during 2017-18</t>
  </si>
  <si>
    <t>Enrolment (As on 30.09.2017)</t>
  </si>
  <si>
    <t>During 01.04.17 to 31.12.17</t>
  </si>
  <si>
    <t>Table: AT-4A: Enrolment vis-a-vis availed for MDM  (Upper Primary, Classes VI - VIII) 2017-18</t>
  </si>
  <si>
    <t>TotalEnrolment (As on 30.09.2017)</t>
  </si>
  <si>
    <t>Table: AT-5:  PAB-MDM Approval vs. PERFORMANCE (Primary, Classes I - V) during 2017-18</t>
  </si>
  <si>
    <t>MDM-PAB Approval for 2017-18</t>
  </si>
  <si>
    <r>
      <t xml:space="preserve">No. of working days </t>
    </r>
    <r>
      <rPr>
        <b/>
        <sz val="8"/>
        <rFont val="Arial"/>
        <family val="2"/>
      </rPr>
      <t xml:space="preserve">(During 01.04.17 to 31.12.17)     </t>
    </r>
    <r>
      <rPr>
        <b/>
        <sz val="10"/>
        <rFont val="Arial"/>
        <family val="2"/>
      </rPr>
      <t xml:space="preserve">             </t>
    </r>
  </si>
  <si>
    <t>MDM-PAB Approval for2017-18</t>
  </si>
  <si>
    <t>Table: AT-5 C:  PAB-MDM Approval vs. PERFORMANCE (Primary, Classes I - V) during 2017-18 - Drought</t>
  </si>
  <si>
    <t>Table: AT-5 D:  PAB-MDM Approval vs. PERFORMANCE (Upper Primary, Classes VI to VIII) during 2017-18 - Drought</t>
  </si>
  <si>
    <t>Gross Allocation for the  FY 2017-18</t>
  </si>
  <si>
    <t>Opening Balance as on 01.4.17</t>
  </si>
  <si>
    <t>Opening Balance as on 01.04.17</t>
  </si>
  <si>
    <t>Table: AT-6B: PAYMENT OF COST OF FOOD GRAINS TO FCI (Primary and Upper Primary Classes I-VIII) during2017-18</t>
  </si>
  <si>
    <t>Allocation for cost of foodgrains for 2017-18</t>
  </si>
  <si>
    <t>Table: AT-6C: Utilisation of foodgrains (Coarse Grain) during 2017-18</t>
  </si>
  <si>
    <t xml:space="preserve">Allocation for 2017-18                                </t>
  </si>
  <si>
    <t xml:space="preserve">Opening Balance as on 01.04.2017                                     </t>
  </si>
  <si>
    <t>Allocation for 2017-18</t>
  </si>
  <si>
    <t>Opening Balance as on 01.04.2017</t>
  </si>
  <si>
    <t xml:space="preserve">Total Unspent Balance as on 31.12.2017                                            </t>
  </si>
  <si>
    <t>Allocation for FY 2017-18</t>
  </si>
  <si>
    <t>Unspent Balance as on 31.12.2017</t>
  </si>
  <si>
    <t>Table: AT-9 : Utilisation of Central Assitance towards Transportation Assistance (Primary &amp; Upper Primary,Classes I-VIII) during 2017-18</t>
  </si>
  <si>
    <t>Opening balance as on 01.04.17</t>
  </si>
  <si>
    <t>Table: AT-10 :  Utilisation of Central Assistance towards MME  (Primary &amp; Upper Primary,Classes I-VIII) during 2017-18</t>
  </si>
  <si>
    <t>Allocation for  2017-18</t>
  </si>
  <si>
    <t>Unspent balance as on 31.12.17               [Col: (4+5)-7]</t>
  </si>
  <si>
    <t>Table: AT-10 A : Details of Meetings at district level during 2017-18</t>
  </si>
  <si>
    <t xml:space="preserve">Table AT - 10 B : Details of Social Audit during 2017-18 </t>
  </si>
  <si>
    <t>Annual Work Plan and Budget  2018-19</t>
  </si>
  <si>
    <t>*Total sanctioned during 2006-07  to 2017-18</t>
  </si>
  <si>
    <t>*Total sanction during 2006-07 to 2017-18</t>
  </si>
  <si>
    <t>Annual Work Plan and Budget2018-19</t>
  </si>
  <si>
    <t>Table: AT-17 : Coverage under Rashtriya Bal Swasthya Karykram (School Health Programme) - 2017-18</t>
  </si>
  <si>
    <t>Table AT - 23 Annual and Monthly data entry status in MDM-MIS during 2017-18</t>
  </si>
  <si>
    <t>Annual Work Plan &amp; Budget 2018-19</t>
  </si>
  <si>
    <t xml:space="preserve">Mid Day Meal Scheme </t>
  </si>
  <si>
    <t>Table AT - 23 A- Implementation of Automated Monitoring System  during 2017-18</t>
  </si>
  <si>
    <t>Kitchen devices sanctioned during 2006-07 to 2017-18 under MDM</t>
  </si>
  <si>
    <t>Table: AT-5 A:  PAB-MDM Approval vs. PERFORMANCE (Upper Primary, Classes VI to VIII) during 2017-18</t>
  </si>
  <si>
    <t>Table: AT-5 B:  PAB-MDM Approval vs. PERFORMANCE - STC (NCLP Schools) during 2017-18</t>
  </si>
  <si>
    <t xml:space="preserve">Total Unspent Balance as on 31.12.2017   </t>
  </si>
  <si>
    <t xml:space="preserve">Average number of children availed MDM </t>
  </si>
  <si>
    <t>Table: AT- 4B</t>
  </si>
  <si>
    <t xml:space="preserve">Table AT-4B: Information on Aadhaar Enrolment </t>
  </si>
  <si>
    <t>Total Enrolment</t>
  </si>
  <si>
    <t>Number of children having Aadhaar</t>
  </si>
  <si>
    <t>Number of children applied for Aadhaar</t>
  </si>
  <si>
    <t xml:space="preserve">Number of children without Aadhaar </t>
  </si>
  <si>
    <t>Number of proxy names deleted</t>
  </si>
  <si>
    <t>Table: AT- 10 E</t>
  </si>
  <si>
    <t>Table AT-10 E: Information on Kitchen Gardens</t>
  </si>
  <si>
    <t>Total no.  of institutions</t>
  </si>
  <si>
    <t>Total institutions where setting up of kitchen garden is possible</t>
  </si>
  <si>
    <t>No. of institutions already having kitchen gardens</t>
  </si>
  <si>
    <t>No. of institutions where setting up of kitchen garden is in progress</t>
  </si>
  <si>
    <t>No. of institutions where setting up of kitchen garden is proposed during 2018-19</t>
  </si>
  <si>
    <t>Amount paid to children (in Rs)</t>
  </si>
  <si>
    <t>Foodgrains provided to children (in MT)</t>
  </si>
  <si>
    <t>Covered through centralised kitchen</t>
  </si>
  <si>
    <t>Proposals for 2018-19</t>
  </si>
  <si>
    <t>Table: AT-26 : Number of School Working Days (Primary,Classes I-V) for 2018-19</t>
  </si>
  <si>
    <t>April,18</t>
  </si>
  <si>
    <t>May,18</t>
  </si>
  <si>
    <t>June,18</t>
  </si>
  <si>
    <t>July,18</t>
  </si>
  <si>
    <t>August,18</t>
  </si>
  <si>
    <t>September,18</t>
  </si>
  <si>
    <t>October,18</t>
  </si>
  <si>
    <t>November,18</t>
  </si>
  <si>
    <t>December,18</t>
  </si>
  <si>
    <t>January,19</t>
  </si>
  <si>
    <t>February,19</t>
  </si>
  <si>
    <t>March,19</t>
  </si>
  <si>
    <t>Table: AT-26A : Number of School Working Days (Upper Primary,Classes VI-VIII) for 2018-19</t>
  </si>
  <si>
    <t>Requirement of Pulses (in MTs)</t>
  </si>
  <si>
    <t>Pulse 1 (name)</t>
  </si>
  <si>
    <t>Pulse 2 (name)</t>
  </si>
  <si>
    <t>Pulse 3 (name)</t>
  </si>
  <si>
    <t>Pulse 4 (name)</t>
  </si>
  <si>
    <t>Pulse 5 (name)</t>
  </si>
  <si>
    <t>Table: AT-27: Proposal for coverage of children and working days  for 2018-19 (Primary Classes, I-V)</t>
  </si>
  <si>
    <t>Table: AT-27C : Proposal for coverage of children and working days  for Primary (Classes I-V) in Drought affected areas  during 2018-19</t>
  </si>
  <si>
    <t>Table: AT-27 A: Proposal for coverage of children and working days  for 2018-19 (Upper Primary,Classes VI-VIII)</t>
  </si>
  <si>
    <t>Table: AT-27 B: Proposal for coverage of children for NCLP Schools during 2018-19</t>
  </si>
  <si>
    <t>Table: AT-27C</t>
  </si>
  <si>
    <t>Table: AT-28: Requirement of kitchen-cum-stores in the Primary and Upper Primary schools for the year 2018-19</t>
  </si>
  <si>
    <t>Table: AT-28 A: Requirement of kitchen cum stores as per Plinth Area Norm in the Primary and Upper Primary schools for the year 2018-19</t>
  </si>
  <si>
    <t>Table: AT-29 : Requirement of Kitchen Devices during 2018-19 in Primary &amp; Upper Primary Schools</t>
  </si>
  <si>
    <t>Table: AT 30 :    Requirement of Cook cum Helpers for 2018-19</t>
  </si>
  <si>
    <t>Maximum number of institutions for which daily data transferred during the month</t>
  </si>
  <si>
    <t>Table: AT-6: Utilisation of foodgrains  (Primary, Classes I-V) during 2017-18</t>
  </si>
  <si>
    <t xml:space="preserve">Closing Balance*                 (col.4+5-6)                         </t>
  </si>
  <si>
    <t xml:space="preserve">Closing Balance*  (col.9+10-11)                         </t>
  </si>
  <si>
    <t>*: includes unspent balance at State, District, Block and school level (including NGOs/Private Agencies).</t>
  </si>
  <si>
    <t xml:space="preserve">Closing Balance*                  (col.4+5-6)                         </t>
  </si>
  <si>
    <t xml:space="preserve">Closing Balance* (col.9+10-11)                         </t>
  </si>
  <si>
    <t>Table: AT-6A: Utilisation of foodgrains  (Upper Primary, Classes VI-VIII) during 2017-18</t>
  </si>
  <si>
    <t>* State</t>
  </si>
  <si>
    <t>*State</t>
  </si>
  <si>
    <t xml:space="preserve">*State (col.7+10-13) </t>
  </si>
  <si>
    <t>*state share includes funds as well as monetary value of the commodities supplied by the State/UT</t>
  </si>
  <si>
    <t>Table: AT-7: Utilisation of Cooking Cost (Primary, Classes I-V) during 2017-18</t>
  </si>
  <si>
    <t>Table: AT-7A: Utilisation of Cooking cost (Upper Primary Classes, VI-VIII) for 2017-18</t>
  </si>
  <si>
    <t>* state share includes funds as well as monetary value of the commodities supplied by the State/UT</t>
  </si>
  <si>
    <r>
      <t xml:space="preserve">Unspent Balance as on 31.12.17  [Col. 4+ Col.5+Col.6 -Col.8] </t>
    </r>
    <r>
      <rPr>
        <sz val="10"/>
        <rFont val="Arial"/>
        <family val="2"/>
      </rPr>
      <t xml:space="preserve"> </t>
    </r>
  </si>
  <si>
    <t>Table - AT - 10 B</t>
  </si>
  <si>
    <t>*Total Sanction during 2012-13 to 2017-18</t>
  </si>
  <si>
    <t>Table: AT-27 D : Proposal for coverage of children and working days  for Upper Primary (Classes VI-VIII) in Drought affected areas  during 2018-19</t>
  </si>
  <si>
    <t>Table: AT-27 D</t>
  </si>
  <si>
    <t>Kitchen-cum-store sanctioned during 2006-07 to 2017-18</t>
  </si>
  <si>
    <t>Total No. of Cook-cum-helpers required in drought affected areas, if any</t>
  </si>
  <si>
    <t>Table: AT- 32</t>
  </si>
  <si>
    <t>Table: AT-32:  PAB-MDM Approval vs. PERFORMANCE (Primary Classes I to V) during 2017-18 - Drought</t>
  </si>
  <si>
    <t>Foodgrains</t>
  </si>
  <si>
    <t xml:space="preserve">Hon. to cook-cum-helpers </t>
  </si>
  <si>
    <t>Allocation</t>
  </si>
  <si>
    <t>Utilisation</t>
  </si>
  <si>
    <t>Allocation (Centre +State)</t>
  </si>
  <si>
    <t>Utilisation (Centre +State)</t>
  </si>
  <si>
    <t>Table: AT-32A</t>
  </si>
  <si>
    <t>Table: AT-32 A:  PAB-MDM Approval vs. PERFORMANCE (Upper Primary, Classes VI to VIII) during 2017-18 - Drought</t>
  </si>
  <si>
    <t>Information on Kitchen Garden</t>
  </si>
  <si>
    <t xml:space="preserve">AT - 10 E </t>
  </si>
  <si>
    <t>AT - 4 B</t>
  </si>
  <si>
    <t>Information on Aadhaar Enrolment</t>
  </si>
  <si>
    <t>AT - 32</t>
  </si>
  <si>
    <t>AT - 32 A</t>
  </si>
  <si>
    <t>PAB-MDM Approval vs. PERFORMANCE (Upper Primary, Classes VI to VIII) during 2017-18 - Drought</t>
  </si>
  <si>
    <t>GENERAL INFORMATION for 2017-18</t>
  </si>
  <si>
    <t>Details of  Provisions  in the State Budget 2017-18</t>
  </si>
  <si>
    <t>Releasing of Funds from State to Directorate / Authority / District / Block / School level for 2017-18</t>
  </si>
  <si>
    <t>No. of Institutions in the State vis a vis Institutions serving MDM during 2017-18</t>
  </si>
  <si>
    <t>No. of Institutions covered  (Primary, Classes I-V)  during 2017-18</t>
  </si>
  <si>
    <t>No. of Institutions covered (Upper Primary with Primary, Classes I-VIII) during 2017-18</t>
  </si>
  <si>
    <t>No. of Institutions covered (Upper Primary without Primary, Classes VI-VIII) during 2017-18</t>
  </si>
  <si>
    <t>Enrolment vis-à-vis availed for MDM  (Primary,Classes I- V) during 2017-18</t>
  </si>
  <si>
    <t>PAB-MDM Approval vs. PERFORMANCE (Primary, Classes I - V) during 2017-18</t>
  </si>
  <si>
    <t>PAB-MDM Approval vs. PERFORMANCE (Upper Primary, Classes VI to VIII) during 2017-18</t>
  </si>
  <si>
    <t>PAB-MDM Approval vs. PERFORMANCE NCLP Schools during 2017-18</t>
  </si>
  <si>
    <t>PAB-MDM Approval vs. PERFORMANCE (Primary, Classes I - V) during 2017-18 - Drought</t>
  </si>
  <si>
    <t>Utilisation of foodgrains  (Primary, Classes I-V) during 2017-18</t>
  </si>
  <si>
    <t>Utilisation of foodgrains  (Upper Primary, Classes VI-VIII) during 2017-18</t>
  </si>
  <si>
    <t>PAYMENT OF COST OF FOOD GRAINS TO FCI (Primary and Upper Primary Classes I-VIII) during 2017-18</t>
  </si>
  <si>
    <t>Utilisation of foodgrains (Coarse Grain) during 2017-18</t>
  </si>
  <si>
    <t>Utilisation of Cooking Cost (Primary, Classes I-V) during 2017-18</t>
  </si>
  <si>
    <t>Utilisation of Cooking cost (Upper Primary Classes, VI-VIII) for 2017-18</t>
  </si>
  <si>
    <t>Utilisation of Central Assitance towards Transportation Assistance (Primary &amp; Upper Primary,Classes I-VIII) during 2017-18</t>
  </si>
  <si>
    <t>Utilisation of Central Assistance towards MME  (Primary &amp; Upper Primary,Classes I-VIII) during 2017-18</t>
  </si>
  <si>
    <t>Details of Meetings at district level during 2017-18</t>
  </si>
  <si>
    <t>Coverage under Rashtriya Bal Swasthya Karykram (School Health Programme) - 2017-18</t>
  </si>
  <si>
    <t>Annual and Monthly data entry status in MDM-MIS during 2017-18</t>
  </si>
  <si>
    <t>Implementation of Automated Monitoring System  during 2017-18</t>
  </si>
  <si>
    <t>BHADRADRI</t>
  </si>
  <si>
    <t>JAGITIAL</t>
  </si>
  <si>
    <t>JANAGOAN</t>
  </si>
  <si>
    <t>JAYASHANKAR</t>
  </si>
  <si>
    <t>JOGULAMBA</t>
  </si>
  <si>
    <t>KAMAREDDY</t>
  </si>
  <si>
    <t>KARIMNAGAR</t>
  </si>
  <si>
    <t>KHAMMAM</t>
  </si>
  <si>
    <t>MAHABUBABAD</t>
  </si>
  <si>
    <t>MAHABUBNAGAR</t>
  </si>
  <si>
    <t>MEDAK</t>
  </si>
  <si>
    <t>MEDCHAL</t>
  </si>
  <si>
    <t>NAGARKURNOOL</t>
  </si>
  <si>
    <t>NALGONDA</t>
  </si>
  <si>
    <t>NIZAMABAD</t>
  </si>
  <si>
    <t>PEDDAPALLI</t>
  </si>
  <si>
    <t>RAJANNA</t>
  </si>
  <si>
    <t>RANGA REDDY</t>
  </si>
  <si>
    <t>SANGAREDDY</t>
  </si>
  <si>
    <t>SIDDIPET</t>
  </si>
  <si>
    <t>SURYAPET</t>
  </si>
  <si>
    <t>VIKARABAD</t>
  </si>
  <si>
    <t>WANAPARTHY</t>
  </si>
  <si>
    <t xml:space="preserve">WARANGAL (R) </t>
  </si>
  <si>
    <t>WARANGAL (U)</t>
  </si>
  <si>
    <t>YADADRI</t>
  </si>
  <si>
    <t>TOTAL</t>
  </si>
  <si>
    <r>
      <rPr>
        <b/>
        <sz val="7"/>
        <color indexed="8"/>
        <rFont val="Arial"/>
        <family val="2"/>
      </rPr>
      <t xml:space="preserve">  </t>
    </r>
    <r>
      <rPr>
        <b/>
        <sz val="10"/>
        <color indexed="8"/>
        <rFont val="Arial"/>
        <family val="2"/>
      </rPr>
      <t>Toll free number</t>
    </r>
  </si>
  <si>
    <r>
      <rPr>
        <b/>
        <sz val="7"/>
        <color indexed="8"/>
        <rFont val="Arial"/>
        <family val="2"/>
      </rPr>
      <t xml:space="preserve">  </t>
    </r>
    <r>
      <rPr>
        <b/>
        <sz val="10"/>
        <color indexed="8"/>
        <rFont val="Arial"/>
        <family val="2"/>
      </rPr>
      <t>Dedicated landline number</t>
    </r>
  </si>
  <si>
    <r>
      <rPr>
        <b/>
        <sz val="7"/>
        <color indexed="8"/>
        <rFont val="Arial"/>
        <family val="2"/>
      </rPr>
      <t xml:space="preserve">  </t>
    </r>
    <r>
      <rPr>
        <b/>
        <sz val="10"/>
        <color indexed="8"/>
        <rFont val="Arial"/>
        <family val="2"/>
      </rPr>
      <t>Call centre</t>
    </r>
  </si>
  <si>
    <r>
      <rPr>
        <b/>
        <sz val="7"/>
        <color indexed="8"/>
        <rFont val="Arial"/>
        <family val="2"/>
      </rPr>
      <t xml:space="preserve">  </t>
    </r>
    <r>
      <rPr>
        <b/>
        <sz val="10"/>
        <color indexed="8"/>
        <rFont val="Arial"/>
        <family val="2"/>
      </rPr>
      <t>Emails</t>
    </r>
  </si>
  <si>
    <r>
      <rPr>
        <b/>
        <sz val="7"/>
        <color indexed="8"/>
        <rFont val="Arial"/>
        <family val="2"/>
      </rPr>
      <t xml:space="preserve">  </t>
    </r>
    <r>
      <rPr>
        <b/>
        <sz val="10"/>
        <color indexed="8"/>
        <rFont val="Arial"/>
        <family val="2"/>
      </rPr>
      <t>Press news</t>
    </r>
  </si>
  <si>
    <r>
      <rPr>
        <b/>
        <sz val="7"/>
        <color indexed="8"/>
        <rFont val="Arial"/>
        <family val="2"/>
      </rPr>
      <t xml:space="preserve">  </t>
    </r>
    <r>
      <rPr>
        <b/>
        <sz val="10"/>
        <color indexed="8"/>
        <rFont val="Arial"/>
        <family val="2"/>
      </rPr>
      <t>Radio/T.V.</t>
    </r>
  </si>
  <si>
    <r>
      <rPr>
        <b/>
        <sz val="7"/>
        <color indexed="8"/>
        <rFont val="Arial"/>
        <family val="2"/>
      </rPr>
      <t xml:space="preserve">  </t>
    </r>
    <r>
      <rPr>
        <b/>
        <sz val="10"/>
        <color indexed="8"/>
        <rFont val="Arial"/>
        <family val="2"/>
      </rPr>
      <t>SMS</t>
    </r>
  </si>
  <si>
    <r>
      <rPr>
        <b/>
        <sz val="7"/>
        <color indexed="8"/>
        <rFont val="Arial"/>
        <family val="2"/>
      </rPr>
      <t xml:space="preserve">  </t>
    </r>
    <r>
      <rPr>
        <b/>
        <sz val="10"/>
        <color indexed="8"/>
        <rFont val="Arial"/>
        <family val="2"/>
      </rPr>
      <t>Postal system</t>
    </r>
  </si>
  <si>
    <t>ADILABAD</t>
  </si>
  <si>
    <t>HYDERABAD</t>
  </si>
  <si>
    <t>KOMRAM BHEEM</t>
  </si>
  <si>
    <t>MANCHERIAL</t>
  </si>
  <si>
    <t>NIRMAL</t>
  </si>
  <si>
    <t>NIL</t>
  </si>
  <si>
    <t>As per requirement</t>
  </si>
  <si>
    <t>One</t>
  </si>
  <si>
    <t>Thrice a week</t>
  </si>
  <si>
    <t>Egg</t>
  </si>
  <si>
    <t>2018-19</t>
  </si>
  <si>
    <t>Additional Director</t>
  </si>
  <si>
    <t>Assistant Director</t>
  </si>
  <si>
    <t>Superintendent</t>
  </si>
  <si>
    <t>Sr. Assistant</t>
  </si>
  <si>
    <t>Jr. Assistant</t>
  </si>
  <si>
    <t>Data Processing Officer</t>
  </si>
  <si>
    <t>Data Entry Operator</t>
  </si>
  <si>
    <t xml:space="preserve">22-11-2017          &amp;  21-12-2017 </t>
  </si>
  <si>
    <t xml:space="preserve">Every month by 10th </t>
  </si>
  <si>
    <t>Awareness among the students on Mid Day Meal Scheme and training to cook-cum-helpers</t>
  </si>
  <si>
    <t>In convergence with UNICEF funds</t>
  </si>
  <si>
    <t>Care labs, Hyderabad</t>
  </si>
  <si>
    <t>Sree Mahendra Analytical Services, Hyderabad</t>
  </si>
  <si>
    <t>Commissioner &amp; Director of School Education</t>
  </si>
  <si>
    <t>Telangana, Hyderabad.</t>
  </si>
  <si>
    <t>Opening Balance</t>
  </si>
  <si>
    <t xml:space="preserve">                                    [Mid-Day Meal Scheme]</t>
  </si>
  <si>
    <t xml:space="preserve">                                  [Mid-Day Meal Scheme]</t>
  </si>
  <si>
    <t>Rs in lakhs</t>
  </si>
  <si>
    <t xml:space="preserve">                                                 [Mid-Day Meal Scheme]</t>
  </si>
  <si>
    <t>E-transfer</t>
  </si>
  <si>
    <t>Pulse 1 (Toor dal)</t>
  </si>
  <si>
    <t>Pulse 2 (Moong dal)</t>
  </si>
  <si>
    <t>Pulse 2 (Moong Dal)</t>
  </si>
  <si>
    <t>Table: AT-31 : Budget Provision for the Year 2018-19</t>
  </si>
  <si>
    <t>Akshayapatra Foundation</t>
  </si>
  <si>
    <t>MANNA Trust</t>
  </si>
  <si>
    <t>MANNA TRUST</t>
  </si>
  <si>
    <t>State / UT: TELANGANA</t>
  </si>
  <si>
    <t xml:space="preserve">STATE/UT: TELANGANA </t>
  </si>
  <si>
    <t>STATE/UT : TELANGANA</t>
  </si>
  <si>
    <t>STATE/UT: TELANGANA</t>
  </si>
  <si>
    <t>State/UT: TELANGANA</t>
  </si>
  <si>
    <t>State/UT : TELANGANA</t>
  </si>
  <si>
    <t>State / UT:  TELANGANA</t>
  </si>
  <si>
    <t>State / UT:TELANGANA</t>
  </si>
  <si>
    <t>STATE/ UT : TELANGANA</t>
  </si>
  <si>
    <t>No</t>
  </si>
  <si>
    <t>Nil</t>
  </si>
  <si>
    <t>(For the Period 01.4.17 to 31.03.18)</t>
  </si>
  <si>
    <t>During 01.04.17 to 31.03.2018</t>
  </si>
  <si>
    <t>During 01.04.17 to 31.03.18</t>
  </si>
  <si>
    <t>(For the Period 01.04.17 to 31.03.18)</t>
  </si>
  <si>
    <t>(As on 31st Mar, 2018)</t>
  </si>
  <si>
    <t>As on 31st Mar, 2018</t>
  </si>
  <si>
    <t>Budget Released till 31.03.2018</t>
  </si>
  <si>
    <t>Table: AT- 10 F</t>
  </si>
  <si>
    <t>Table AT-10 F: Information on Drinking water facilites</t>
  </si>
  <si>
    <t xml:space="preserve">State / UT: </t>
  </si>
  <si>
    <t>Total Schools</t>
  </si>
  <si>
    <t>Schools having drinking water facilities</t>
  </si>
  <si>
    <t>Schools having safe drinking water facilities</t>
  </si>
  <si>
    <t>Number of Schools having facility of water filtration</t>
  </si>
  <si>
    <t>Types of filtration* used (number of schools)</t>
  </si>
  <si>
    <t>Any Innovation for purification of water</t>
  </si>
  <si>
    <t>Source of Funds used</t>
  </si>
  <si>
    <t>Membrane technology Purification</t>
  </si>
  <si>
    <t>UV purification or e-boiling</t>
  </si>
  <si>
    <t>Candle filter purifier</t>
  </si>
  <si>
    <t>Activated carbon filter purifier</t>
  </si>
  <si>
    <t>CSR</t>
  </si>
  <si>
    <t>Donations etc.</t>
  </si>
  <si>
    <t>RO</t>
  </si>
  <si>
    <t>UF</t>
  </si>
  <si>
    <t xml:space="preserve">Zero Enrolment </t>
  </si>
  <si>
    <t>Jan</t>
  </si>
  <si>
    <t>Feb</t>
  </si>
  <si>
    <t>Mar</t>
  </si>
  <si>
    <t>23 KM</t>
  </si>
  <si>
    <t>Zero enrolment</t>
  </si>
  <si>
    <t xml:space="preserve">No. of working days (During 01.04.17 to 31.03.18)                  </t>
  </si>
  <si>
    <t>Manna Trust</t>
  </si>
  <si>
    <t>Akshayapatra</t>
  </si>
  <si>
    <t>90 KM</t>
  </si>
  <si>
    <t>Egg Cost</t>
  </si>
  <si>
    <t>JAGTIAL</t>
  </si>
  <si>
    <t>JANGAON</t>
  </si>
  <si>
    <t>KOMARAM BHEEM</t>
  </si>
  <si>
    <t>MAHBUBNAGAR</t>
  </si>
  <si>
    <t>MEDCHAL MALKAJGIRI</t>
  </si>
  <si>
    <t>RANGAREDDY</t>
  </si>
  <si>
    <t>WARANGAL RURAL</t>
  </si>
  <si>
    <t>WARANGAL URBAN</t>
  </si>
  <si>
    <t>Yes</t>
  </si>
  <si>
    <t>727 - Zero enrolment schools</t>
  </si>
  <si>
    <t>Not willing MDM (Aided,Madarsas)</t>
  </si>
  <si>
    <t>Not willing(Aided,Madarsa)</t>
  </si>
  <si>
    <t>Not willing (Aided,Madarsa)</t>
  </si>
  <si>
    <t>Proposal for coverage of children and working days  for 2018-19 (Primary Classes, I-V)</t>
  </si>
  <si>
    <t>Number of School Working Days (Primary,Classes I-V) for 2018-19</t>
  </si>
  <si>
    <t>Number of School Working Days (Upper Primary,Classes VI-VIII) for 2018-19</t>
  </si>
  <si>
    <t>Proposal for coverage of children and working days  for 2018-19 (Upper Primary,Classes VI-VIII)</t>
  </si>
  <si>
    <t>Proposal for coverage of children for NCLP Schools during 2018-19</t>
  </si>
  <si>
    <t>Proposal for coverage of children and working days  for Primary (Classes I-V) in Drought affected areas  during 2018-19</t>
  </si>
  <si>
    <t>Proposal for coverage of children and working days  for  Upper Primary (Classes VI-VIII)in Drought affected areas  during 2018-19</t>
  </si>
  <si>
    <t>Requirement of kitchen-cum-stores in the Primary and Upper Primary schools for the year 2018-19</t>
  </si>
  <si>
    <t>Requirement of kitchen cum stores as per Plinth Area Norm in the Primary and Upper Primary schools for the year 2018-19</t>
  </si>
  <si>
    <t>Requirement of Kitchen Devices during 2018-19 in Primary &amp; Upper Primary Schools</t>
  </si>
  <si>
    <t>Requirement of Cook cum Helpers for 2018-19</t>
  </si>
  <si>
    <t>Budget Provision for the Year 2018-19</t>
  </si>
  <si>
    <t>PAB-MDM Approval vs. PERFORMANCE (Primary Classes I to V) during 2018-19 - Drought</t>
  </si>
  <si>
    <t>PAB-MDM Approval vs. PERFORMANCE (Upper Primary, Classes VI to VIII) during 2018-19 - Drought</t>
  </si>
  <si>
    <t>AT - 10 F</t>
  </si>
  <si>
    <t>Information on Drinking water facilities</t>
  </si>
  <si>
    <t>Note: MANNA Trust is serving Mid Day Meals in 3 districts from one kitchen only.</t>
  </si>
  <si>
    <t>In rrural areas Kitchen-cum-stores are constructed in convergence with MGNREGS</t>
  </si>
  <si>
    <t>General in nature</t>
  </si>
  <si>
    <t>Nalgonda, Mahabubabad, Kamareddy</t>
  </si>
  <si>
    <t>Nalgonda</t>
  </si>
  <si>
    <t>Nalgonda, Mancherial, Hyderabad, Jagtial</t>
  </si>
  <si>
    <t>Disciplinary action taken on the concerned.</t>
  </si>
  <si>
    <t>Letter addressed to the Commissioner, Civil Supplies, TS,Hyd</t>
  </si>
  <si>
    <t>Disciplinary action initiated against the concerned HM and terminated the Implimenting Agency</t>
  </si>
  <si>
    <t>Instructions are issued for maintenance of good quality MDM.</t>
  </si>
  <si>
    <t>Disposed</t>
  </si>
  <si>
    <t xml:space="preserve">  </t>
  </si>
  <si>
    <t>Engaged in 2017-18</t>
  </si>
  <si>
    <t>1.7.2018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</si>
</sst>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0000000"/>
  </numFmts>
  <fonts count="6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u/>
      <sz val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b/>
      <u/>
      <sz val="14"/>
      <color indexed="8"/>
      <name val="Arial"/>
      <family val="2"/>
    </font>
    <font>
      <i/>
      <u/>
      <sz val="11"/>
      <name val="Arial"/>
      <family val="2"/>
    </font>
    <font>
      <sz val="10"/>
      <name val="Trebuchet MS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36"/>
      <name val="Arial"/>
      <family val="2"/>
    </font>
    <font>
      <sz val="28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i/>
      <sz val="11"/>
      <color theme="1"/>
      <name val="Arial"/>
      <family val="2"/>
    </font>
    <font>
      <b/>
      <sz val="9"/>
      <color theme="1"/>
      <name val="Arial"/>
      <family val="2"/>
    </font>
    <font>
      <b/>
      <i/>
      <sz val="12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7"/>
      <color indexed="8"/>
      <name val="Arial"/>
      <family val="2"/>
    </font>
    <font>
      <sz val="11"/>
      <color theme="1"/>
      <name val="Arial"/>
      <family val="2"/>
    </font>
    <font>
      <sz val="45"/>
      <name val="Arial"/>
      <family val="2"/>
    </font>
    <font>
      <b/>
      <sz val="40"/>
      <name val="Arial"/>
      <family val="2"/>
    </font>
    <font>
      <b/>
      <i/>
      <sz val="40"/>
      <color theme="1"/>
      <name val="Arial"/>
      <family val="2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b/>
      <i/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55"/>
      <name val="Arial"/>
      <family val="2"/>
    </font>
    <font>
      <b/>
      <sz val="45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25"/>
      <name val="Arial"/>
      <family val="2"/>
    </font>
    <font>
      <b/>
      <sz val="12"/>
      <name val="Trebuchet MS"/>
      <family val="2"/>
    </font>
    <font>
      <b/>
      <i/>
      <sz val="11"/>
      <color theme="1"/>
      <name val="Calibri"/>
      <family val="2"/>
      <scheme val="minor"/>
    </font>
    <font>
      <b/>
      <sz val="16"/>
      <name val="Trebuchet MS"/>
      <family val="2"/>
    </font>
    <font>
      <b/>
      <sz val="10"/>
      <name val="Trebuchet MS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1" fillId="0" borderId="0"/>
  </cellStyleXfs>
  <cellXfs count="938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0" fontId="2" fillId="0" borderId="0" xfId="0" applyFont="1" applyBorder="1" applyAlignment="1">
      <alignment horizontal="right"/>
    </xf>
    <xf numFmtId="0" fontId="7" fillId="0" borderId="2" xfId="0" applyFont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Border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2" fillId="0" borderId="2" xfId="0" applyFont="1" applyFill="1" applyBorder="1" applyAlignment="1">
      <alignment horizontal="center" vertical="top" wrapText="1"/>
    </xf>
    <xf numFmtId="0" fontId="7" fillId="0" borderId="5" xfId="0" applyFont="1" applyBorder="1"/>
    <xf numFmtId="0" fontId="7" fillId="0" borderId="6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Alignment="1"/>
    <xf numFmtId="0" fontId="7" fillId="0" borderId="0" xfId="0" applyFont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/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5" fillId="0" borderId="0" xfId="0" applyFont="1"/>
    <xf numFmtId="0" fontId="13" fillId="0" borderId="0" xfId="0" applyFont="1" applyBorder="1"/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0" xfId="0" applyFont="1"/>
    <xf numFmtId="0" fontId="17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/>
    </xf>
    <xf numFmtId="0" fontId="17" fillId="0" borderId="0" xfId="0" applyFont="1"/>
    <xf numFmtId="0" fontId="7" fillId="0" borderId="0" xfId="0" quotePrefix="1" applyFont="1" applyBorder="1" applyAlignment="1">
      <alignment horizontal="center"/>
    </xf>
    <xf numFmtId="0" fontId="18" fillId="0" borderId="0" xfId="1" applyFont="1"/>
    <xf numFmtId="0" fontId="19" fillId="0" borderId="2" xfId="1" applyFont="1" applyBorder="1" applyAlignment="1">
      <alignment horizontal="center" vertical="top" wrapText="1"/>
    </xf>
    <xf numFmtId="0" fontId="20" fillId="0" borderId="0" xfId="1" applyFont="1" applyAlignment="1">
      <alignment horizontal="left"/>
    </xf>
    <xf numFmtId="0" fontId="7" fillId="0" borderId="0" xfId="2"/>
    <xf numFmtId="0" fontId="12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4" fillId="0" borderId="0" xfId="2" applyFont="1"/>
    <xf numFmtId="0" fontId="2" fillId="0" borderId="4" xfId="2" applyFont="1" applyBorder="1" applyAlignment="1">
      <alignment horizontal="center" vertical="top" wrapText="1"/>
    </xf>
    <xf numFmtId="0" fontId="2" fillId="0" borderId="0" xfId="2" applyFont="1" applyBorder="1" applyAlignment="1">
      <alignment horizontal="center"/>
    </xf>
    <xf numFmtId="0" fontId="2" fillId="0" borderId="0" xfId="2" applyFont="1"/>
    <xf numFmtId="0" fontId="3" fillId="0" borderId="0" xfId="2" applyFont="1" applyAlignment="1"/>
    <xf numFmtId="0" fontId="17" fillId="0" borderId="7" xfId="0" applyFont="1" applyBorder="1" applyAlignment="1"/>
    <xf numFmtId="0" fontId="7" fillId="0" borderId="8" xfId="0" applyFont="1" applyBorder="1"/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Alignment="1"/>
    <xf numFmtId="0" fontId="18" fillId="0" borderId="2" xfId="1" applyFont="1" applyBorder="1"/>
    <xf numFmtId="0" fontId="18" fillId="0" borderId="2" xfId="1" applyFont="1" applyBorder="1" applyAlignment="1">
      <alignment wrapText="1"/>
    </xf>
    <xf numFmtId="0" fontId="18" fillId="0" borderId="2" xfId="1" applyFont="1" applyBorder="1" applyAlignment="1"/>
    <xf numFmtId="0" fontId="18" fillId="0" borderId="0" xfId="1" applyFont="1" applyBorder="1"/>
    <xf numFmtId="0" fontId="2" fillId="0" borderId="10" xfId="0" applyFont="1" applyFill="1" applyBorder="1" applyAlignment="1">
      <alignment horizontal="center" vertical="top" wrapText="1"/>
    </xf>
    <xf numFmtId="0" fontId="17" fillId="0" borderId="0" xfId="0" applyFont="1" applyBorder="1" applyAlignment="1"/>
    <xf numFmtId="0" fontId="10" fillId="0" borderId="0" xfId="0" applyFont="1" applyBorder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2" applyFont="1" applyBorder="1"/>
    <xf numFmtId="0" fontId="6" fillId="0" borderId="0" xfId="0" applyFont="1" applyBorder="1"/>
    <xf numFmtId="0" fontId="19" fillId="0" borderId="3" xfId="1" applyFont="1" applyBorder="1" applyAlignment="1">
      <alignment horizontal="center" vertical="top" wrapText="1"/>
    </xf>
    <xf numFmtId="0" fontId="6" fillId="0" borderId="2" xfId="0" applyFont="1" applyBorder="1"/>
    <xf numFmtId="0" fontId="11" fillId="0" borderId="0" xfId="2" applyFont="1" applyAlignment="1"/>
    <xf numFmtId="0" fontId="6" fillId="0" borderId="7" xfId="0" applyFont="1" applyBorder="1" applyAlignment="1"/>
    <xf numFmtId="0" fontId="2" fillId="0" borderId="10" xfId="2" applyFont="1" applyFill="1" applyBorder="1" applyAlignment="1">
      <alignment horizontal="center" vertical="top" wrapText="1"/>
    </xf>
    <xf numFmtId="0" fontId="7" fillId="0" borderId="0" xfId="1" applyFont="1"/>
    <xf numFmtId="0" fontId="9" fillId="0" borderId="0" xfId="1" applyFont="1"/>
    <xf numFmtId="0" fontId="2" fillId="0" borderId="2" xfId="1" applyFont="1" applyBorder="1"/>
    <xf numFmtId="0" fontId="17" fillId="0" borderId="2" xfId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vertical="top" wrapText="1"/>
    </xf>
    <xf numFmtId="0" fontId="24" fillId="0" borderId="0" xfId="0" applyFont="1" applyAlignment="1">
      <alignment vertical="top" wrapText="1"/>
    </xf>
    <xf numFmtId="0" fontId="7" fillId="0" borderId="2" xfId="0" applyFont="1" applyBorder="1" applyAlignment="1">
      <alignment wrapText="1"/>
    </xf>
    <xf numFmtId="0" fontId="25" fillId="0" borderId="3" xfId="1" applyFont="1" applyBorder="1" applyAlignment="1">
      <alignment horizontal="center" vertical="top" wrapText="1"/>
    </xf>
    <xf numFmtId="0" fontId="26" fillId="0" borderId="2" xfId="1" applyFont="1" applyBorder="1" applyAlignment="1">
      <alignment horizontal="center" vertical="top" wrapText="1"/>
    </xf>
    <xf numFmtId="0" fontId="26" fillId="0" borderId="10" xfId="1" applyFont="1" applyBorder="1" applyAlignment="1">
      <alignment horizontal="center" wrapText="1"/>
    </xf>
    <xf numFmtId="0" fontId="26" fillId="0" borderId="1" xfId="1" applyFont="1" applyBorder="1" applyAlignment="1">
      <alignment horizontal="center"/>
    </xf>
    <xf numFmtId="0" fontId="2" fillId="0" borderId="11" xfId="2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/>
    <xf numFmtId="0" fontId="7" fillId="0" borderId="2" xfId="2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/>
    </xf>
    <xf numFmtId="0" fontId="17" fillId="0" borderId="2" xfId="2" applyFont="1" applyBorder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0" fontId="2" fillId="0" borderId="2" xfId="2" applyFont="1" applyBorder="1" applyAlignment="1">
      <alignment horizontal="left" vertical="center" wrapText="1"/>
    </xf>
    <xf numFmtId="0" fontId="2" fillId="0" borderId="2" xfId="2" applyFont="1" applyBorder="1" applyAlignment="1">
      <alignment horizontal="left" vertical="center"/>
    </xf>
    <xf numFmtId="0" fontId="8" fillId="0" borderId="2" xfId="2" applyFont="1" applyBorder="1" applyAlignment="1">
      <alignment horizontal="left" vertical="center" wrapText="1"/>
    </xf>
    <xf numFmtId="0" fontId="6" fillId="0" borderId="0" xfId="3" applyFont="1" applyAlignment="1"/>
    <xf numFmtId="0" fontId="12" fillId="0" borderId="0" xfId="3" applyFont="1" applyAlignment="1"/>
    <xf numFmtId="0" fontId="4" fillId="0" borderId="0" xfId="3" applyFont="1"/>
    <xf numFmtId="0" fontId="17" fillId="0" borderId="2" xfId="3" applyFont="1" applyBorder="1" applyAlignment="1">
      <alignment horizontal="center" vertical="top" wrapText="1"/>
    </xf>
    <xf numFmtId="0" fontId="17" fillId="0" borderId="0" xfId="3" applyFont="1"/>
    <xf numFmtId="0" fontId="17" fillId="0" borderId="2" xfId="3" applyFont="1" applyBorder="1"/>
    <xf numFmtId="0" fontId="17" fillId="0" borderId="0" xfId="3" applyFont="1" applyBorder="1"/>
    <xf numFmtId="0" fontId="2" fillId="0" borderId="0" xfId="3" applyFont="1"/>
    <xf numFmtId="0" fontId="17" fillId="0" borderId="2" xfId="3" applyFont="1" applyBorder="1" applyAlignment="1">
      <alignment horizontal="center"/>
    </xf>
    <xf numFmtId="0" fontId="2" fillId="0" borderId="2" xfId="3" applyFont="1" applyBorder="1"/>
    <xf numFmtId="0" fontId="2" fillId="0" borderId="2" xfId="3" applyFont="1" applyBorder="1" applyAlignment="1">
      <alignment horizontal="center"/>
    </xf>
    <xf numFmtId="0" fontId="2" fillId="0" borderId="2" xfId="3" applyFont="1" applyBorder="1" applyAlignment="1">
      <alignment horizontal="left"/>
    </xf>
    <xf numFmtId="0" fontId="2" fillId="0" borderId="2" xfId="3" applyFont="1" applyBorder="1" applyAlignment="1">
      <alignment horizontal="left" wrapText="1"/>
    </xf>
    <xf numFmtId="0" fontId="7" fillId="0" borderId="0" xfId="4"/>
    <xf numFmtId="0" fontId="3" fillId="0" borderId="0" xfId="4" applyFont="1" applyAlignment="1">
      <alignment horizontal="right"/>
    </xf>
    <xf numFmtId="0" fontId="4" fillId="0" borderId="0" xfId="4" applyFont="1" applyAlignment="1">
      <alignment horizontal="right"/>
    </xf>
    <xf numFmtId="0" fontId="15" fillId="0" borderId="2" xfId="4" applyFont="1" applyBorder="1" applyAlignment="1">
      <alignment horizontal="center" vertical="top" wrapText="1"/>
    </xf>
    <xf numFmtId="0" fontId="15" fillId="0" borderId="2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/>
    </xf>
    <xf numFmtId="0" fontId="13" fillId="0" borderId="2" xfId="4" applyFont="1" applyBorder="1" applyAlignment="1">
      <alignment horizontal="left" vertical="top" wrapText="1"/>
    </xf>
    <xf numFmtId="0" fontId="13" fillId="0" borderId="2" xfId="4" applyFont="1" applyBorder="1" applyAlignment="1">
      <alignment horizontal="center" vertical="top" wrapText="1"/>
    </xf>
    <xf numFmtId="0" fontId="13" fillId="0" borderId="0" xfId="4" applyFont="1" applyAlignment="1">
      <alignment horizontal="left"/>
    </xf>
    <xf numFmtId="0" fontId="2" fillId="0" borderId="0" xfId="1" applyFont="1"/>
    <xf numFmtId="0" fontId="17" fillId="0" borderId="0" xfId="1" applyFont="1" applyAlignment="1">
      <alignment horizontal="left"/>
    </xf>
    <xf numFmtId="0" fontId="6" fillId="0" borderId="0" xfId="1" applyFont="1"/>
    <xf numFmtId="0" fontId="2" fillId="0" borderId="0" xfId="1" applyFont="1" applyAlignment="1"/>
    <xf numFmtId="0" fontId="2" fillId="0" borderId="0" xfId="1" applyFont="1" applyBorder="1" applyAlignment="1"/>
    <xf numFmtId="0" fontId="2" fillId="0" borderId="0" xfId="1" applyFont="1" applyBorder="1"/>
    <xf numFmtId="0" fontId="2" fillId="0" borderId="0" xfId="1" applyFont="1" applyBorder="1" applyAlignment="1">
      <alignment horizontal="center" vertical="top" wrapText="1"/>
    </xf>
    <xf numFmtId="0" fontId="15" fillId="0" borderId="0" xfId="1" applyFont="1" applyBorder="1" applyAlignment="1">
      <alignment horizontal="left"/>
    </xf>
    <xf numFmtId="0" fontId="13" fillId="0" borderId="0" xfId="1" applyFont="1" applyBorder="1" applyAlignment="1"/>
    <xf numFmtId="0" fontId="2" fillId="0" borderId="0" xfId="1" applyFont="1" applyAlignment="1">
      <alignment vertical="top" wrapText="1"/>
    </xf>
    <xf numFmtId="0" fontId="17" fillId="0" borderId="0" xfId="1" applyFont="1"/>
    <xf numFmtId="0" fontId="15" fillId="0" borderId="0" xfId="1" applyFont="1" applyBorder="1" applyAlignment="1">
      <alignment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2" xfId="0" applyFont="1" applyFill="1" applyBorder="1" applyAlignment="1">
      <alignment horizontal="center"/>
    </xf>
    <xf numFmtId="0" fontId="36" fillId="0" borderId="2" xfId="0" applyFont="1" applyBorder="1" applyAlignment="1">
      <alignment horizontal="center"/>
    </xf>
    <xf numFmtId="0" fontId="2" fillId="0" borderId="5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9" fontId="2" fillId="0" borderId="0" xfId="0" applyNumberFormat="1" applyFont="1" applyBorder="1" applyAlignment="1">
      <alignment horizontal="left" vertical="top"/>
    </xf>
    <xf numFmtId="0" fontId="15" fillId="0" borderId="0" xfId="0" applyFont="1" applyBorder="1" applyAlignment="1">
      <alignment horizontal="center"/>
    </xf>
    <xf numFmtId="0" fontId="2" fillId="0" borderId="2" xfId="2" applyFont="1" applyFill="1" applyBorder="1" applyAlignment="1">
      <alignment horizontal="left" vertical="center" wrapText="1"/>
    </xf>
    <xf numFmtId="0" fontId="7" fillId="2" borderId="0" xfId="1" applyFont="1" applyFill="1"/>
    <xf numFmtId="0" fontId="17" fillId="2" borderId="2" xfId="1" applyFont="1" applyFill="1" applyBorder="1" applyAlignment="1">
      <alignment horizontal="center"/>
    </xf>
    <xf numFmtId="0" fontId="7" fillId="2" borderId="0" xfId="0" applyFont="1" applyFill="1"/>
    <xf numFmtId="0" fontId="7" fillId="2" borderId="2" xfId="0" applyFont="1" applyFill="1" applyBorder="1"/>
    <xf numFmtId="0" fontId="2" fillId="2" borderId="0" xfId="0" applyFont="1" applyFill="1"/>
    <xf numFmtId="0" fontId="2" fillId="0" borderId="0" xfId="2" applyFont="1" applyAlignment="1"/>
    <xf numFmtId="0" fontId="17" fillId="0" borderId="0" xfId="2" applyFont="1" applyAlignment="1">
      <alignment horizontal="right"/>
    </xf>
    <xf numFmtId="0" fontId="10" fillId="0" borderId="2" xfId="0" applyFont="1" applyBorder="1" applyAlignment="1">
      <alignment horizontal="center"/>
    </xf>
    <xf numFmtId="0" fontId="29" fillId="0" borderId="2" xfId="0" quotePrefix="1" applyFont="1" applyBorder="1" applyAlignment="1">
      <alignment horizontal="center" vertical="top" wrapText="1"/>
    </xf>
    <xf numFmtId="0" fontId="10" fillId="2" borderId="0" xfId="0" applyFont="1" applyFill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15" fillId="0" borderId="0" xfId="0" applyFont="1" applyAlignment="1"/>
    <xf numFmtId="0" fontId="2" fillId="0" borderId="0" xfId="5" applyFont="1"/>
    <xf numFmtId="0" fontId="2" fillId="0" borderId="2" xfId="0" applyFont="1" applyBorder="1" applyAlignment="1">
      <alignment horizontal="center" vertical="top" wrapText="1"/>
    </xf>
    <xf numFmtId="0" fontId="14" fillId="0" borderId="0" xfId="2" applyFont="1" applyAlignment="1">
      <alignment horizontal="left"/>
    </xf>
    <xf numFmtId="0" fontId="7" fillId="0" borderId="2" xfId="2" applyFont="1" applyBorder="1"/>
    <xf numFmtId="0" fontId="7" fillId="0" borderId="0" xfId="2" applyFont="1" applyBorder="1"/>
    <xf numFmtId="0" fontId="0" fillId="0" borderId="0" xfId="0" applyAlignment="1">
      <alignment wrapText="1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right" vertical="top" wrapText="1"/>
    </xf>
    <xf numFmtId="0" fontId="15" fillId="0" borderId="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7" fillId="0" borderId="2" xfId="0" quotePrefix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wrapText="1"/>
    </xf>
    <xf numFmtId="0" fontId="1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5" fillId="0" borderId="0" xfId="2" applyFont="1" applyAlignment="1">
      <alignment horizontal="center"/>
    </xf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/>
    </xf>
    <xf numFmtId="0" fontId="17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0" xfId="5" applyFont="1" applyAlignment="1">
      <alignment horizontal="center" vertical="top" wrapText="1"/>
    </xf>
    <xf numFmtId="0" fontId="7" fillId="0" borderId="0" xfId="0" applyFont="1"/>
    <xf numFmtId="0" fontId="2" fillId="0" borderId="0" xfId="0" applyFont="1" applyBorder="1" applyAlignment="1">
      <alignment horizontal="right"/>
    </xf>
    <xf numFmtId="0" fontId="17" fillId="0" borderId="7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2" fillId="0" borderId="2" xfId="1" applyFont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1" applyFont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0" borderId="2" xfId="2" applyFont="1" applyBorder="1" applyAlignment="1">
      <alignment horizontal="center" vertical="top" wrapText="1"/>
    </xf>
    <xf numFmtId="0" fontId="6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1" fillId="0" borderId="5" xfId="1" applyFont="1" applyBorder="1" applyAlignment="1">
      <alignment horizontal="center" vertical="top" wrapText="1"/>
    </xf>
    <xf numFmtId="0" fontId="21" fillId="0" borderId="2" xfId="1" applyFont="1" applyBorder="1" applyAlignment="1">
      <alignment horizontal="center" vertical="top" wrapText="1"/>
    </xf>
    <xf numFmtId="0" fontId="21" fillId="0" borderId="3" xfId="1" applyFont="1" applyBorder="1" applyAlignment="1">
      <alignment horizontal="center" vertical="top" wrapText="1"/>
    </xf>
    <xf numFmtId="0" fontId="17" fillId="0" borderId="5" xfId="3" applyFont="1" applyBorder="1" applyAlignment="1">
      <alignment horizontal="center" vertical="top" wrapText="1"/>
    </xf>
    <xf numFmtId="0" fontId="17" fillId="0" borderId="9" xfId="3" applyFont="1" applyBorder="1" applyAlignment="1">
      <alignment horizontal="center" vertical="top" wrapText="1"/>
    </xf>
    <xf numFmtId="0" fontId="17" fillId="0" borderId="6" xfId="3" applyFont="1" applyBorder="1" applyAlignment="1">
      <alignment horizontal="center" vertical="top" wrapText="1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7" fillId="0" borderId="0" xfId="2" applyFont="1"/>
    <xf numFmtId="0" fontId="15" fillId="0" borderId="2" xfId="0" applyFont="1" applyBorder="1" applyAlignment="1">
      <alignment horizontal="center" vertical="top" wrapText="1"/>
    </xf>
    <xf numFmtId="0" fontId="2" fillId="2" borderId="2" xfId="0" applyFont="1" applyFill="1" applyBorder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2" borderId="2" xfId="0" applyFont="1" applyFill="1" applyBorder="1" applyAlignment="1"/>
    <xf numFmtId="0" fontId="2" fillId="0" borderId="2" xfId="5" applyFont="1" applyBorder="1"/>
    <xf numFmtId="0" fontId="37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7" fillId="0" borderId="2" xfId="0" quotePrefix="1" applyFont="1" applyBorder="1" applyAlignment="1">
      <alignment horizontal="center" vertical="top" wrapText="1"/>
    </xf>
    <xf numFmtId="0" fontId="38" fillId="0" borderId="0" xfId="0" applyFont="1"/>
    <xf numFmtId="0" fontId="7" fillId="0" borderId="4" xfId="0" applyFont="1" applyBorder="1"/>
    <xf numFmtId="0" fontId="41" fillId="0" borderId="0" xfId="0" applyFont="1" applyBorder="1" applyAlignment="1">
      <alignment vertical="top"/>
    </xf>
    <xf numFmtId="0" fontId="37" fillId="0" borderId="2" xfId="0" applyFont="1" applyBorder="1" applyAlignment="1">
      <alignment horizontal="center"/>
    </xf>
    <xf numFmtId="0" fontId="43" fillId="0" borderId="2" xfId="0" applyFont="1" applyBorder="1" applyAlignment="1">
      <alignment horizontal="center" vertical="center" wrapText="1"/>
    </xf>
    <xf numFmtId="0" fontId="39" fillId="0" borderId="0" xfId="0" applyFont="1" applyAlignment="1"/>
    <xf numFmtId="0" fontId="42" fillId="2" borderId="2" xfId="0" applyFont="1" applyFill="1" applyBorder="1" applyAlignment="1">
      <alignment horizontal="center" vertical="top" wrapText="1"/>
    </xf>
    <xf numFmtId="0" fontId="43" fillId="0" borderId="0" xfId="0" applyFont="1" applyAlignment="1">
      <alignment horizontal="center"/>
    </xf>
    <xf numFmtId="0" fontId="17" fillId="2" borderId="2" xfId="0" quotePrefix="1" applyFont="1" applyFill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0" xfId="2" applyFont="1" applyFill="1" applyBorder="1" applyAlignment="1">
      <alignment horizontal="left"/>
    </xf>
    <xf numFmtId="0" fontId="7" fillId="0" borderId="0" xfId="2" applyFont="1" applyAlignment="1">
      <alignment horizontal="left"/>
    </xf>
    <xf numFmtId="0" fontId="42" fillId="0" borderId="2" xfId="0" applyFont="1" applyBorder="1" applyAlignment="1">
      <alignment vertical="top" wrapText="1"/>
    </xf>
    <xf numFmtId="0" fontId="42" fillId="0" borderId="2" xfId="0" applyFont="1" applyBorder="1" applyAlignment="1">
      <alignment horizontal="center" vertical="top" wrapText="1"/>
    </xf>
    <xf numFmtId="0" fontId="42" fillId="0" borderId="3" xfId="0" applyFont="1" applyBorder="1" applyAlignment="1">
      <alignment horizontal="center" vertical="top" wrapText="1"/>
    </xf>
    <xf numFmtId="0" fontId="40" fillId="0" borderId="0" xfId="0" applyFont="1" applyBorder="1" applyAlignment="1">
      <alignment horizontal="center" vertical="center"/>
    </xf>
    <xf numFmtId="0" fontId="46" fillId="0" borderId="2" xfId="0" applyFont="1" applyBorder="1" applyAlignment="1">
      <alignment vertical="top" wrapText="1"/>
    </xf>
    <xf numFmtId="0" fontId="46" fillId="0" borderId="2" xfId="0" applyFont="1" applyBorder="1" applyAlignment="1">
      <alignment horizontal="center" vertical="top" wrapText="1"/>
    </xf>
    <xf numFmtId="0" fontId="42" fillId="0" borderId="0" xfId="0" applyFont="1"/>
    <xf numFmtId="0" fontId="45" fillId="0" borderId="2" xfId="0" applyFont="1" applyBorder="1" applyAlignment="1">
      <alignment vertical="center" wrapText="1"/>
    </xf>
    <xf numFmtId="0" fontId="45" fillId="0" borderId="2" xfId="0" applyFont="1" applyBorder="1" applyAlignment="1">
      <alignment horizontal="left" vertical="center" wrapText="1" indent="2"/>
    </xf>
    <xf numFmtId="0" fontId="45" fillId="0" borderId="0" xfId="0" applyFont="1" applyBorder="1" applyAlignment="1">
      <alignment horizontal="left" vertical="center" wrapText="1" indent="2"/>
    </xf>
    <xf numFmtId="0" fontId="45" fillId="0" borderId="0" xfId="0" applyFont="1" applyBorder="1" applyAlignment="1">
      <alignment vertical="center" wrapText="1"/>
    </xf>
    <xf numFmtId="0" fontId="42" fillId="0" borderId="5" xfId="0" applyFont="1" applyBorder="1" applyAlignment="1">
      <alignment horizontal="center" vertical="top" wrapText="1"/>
    </xf>
    <xf numFmtId="0" fontId="45" fillId="0" borderId="2" xfId="0" applyFont="1" applyBorder="1" applyAlignment="1">
      <alignment horizontal="center" vertical="center" wrapText="1"/>
    </xf>
    <xf numFmtId="0" fontId="48" fillId="0" borderId="0" xfId="1" applyFont="1"/>
    <xf numFmtId="0" fontId="48" fillId="0" borderId="0" xfId="1" applyFont="1" applyAlignment="1">
      <alignment horizontal="left"/>
    </xf>
    <xf numFmtId="0" fontId="48" fillId="0" borderId="7" xfId="1" applyFont="1" applyBorder="1" applyAlignment="1">
      <alignment horizontal="center"/>
    </xf>
    <xf numFmtId="0" fontId="19" fillId="0" borderId="0" xfId="1" applyFont="1"/>
    <xf numFmtId="0" fontId="19" fillId="0" borderId="0" xfId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21" fillId="0" borderId="0" xfId="1" applyFont="1" applyAlignment="1">
      <alignment horizontal="center"/>
    </xf>
    <xf numFmtId="0" fontId="48" fillId="0" borderId="2" xfId="1" applyFont="1" applyBorder="1"/>
    <xf numFmtId="0" fontId="48" fillId="0" borderId="0" xfId="1" applyFont="1" applyBorder="1"/>
    <xf numFmtId="0" fontId="19" fillId="0" borderId="0" xfId="1" applyFont="1" applyBorder="1" applyAlignment="1">
      <alignment horizontal="left"/>
    </xf>
    <xf numFmtId="0" fontId="26" fillId="0" borderId="0" xfId="1" applyFont="1"/>
    <xf numFmtId="0" fontId="19" fillId="0" borderId="0" xfId="1" applyFont="1" applyAlignment="1">
      <alignment horizontal="center" vertical="top" wrapText="1"/>
    </xf>
    <xf numFmtId="0" fontId="19" fillId="0" borderId="2" xfId="1" applyFont="1" applyBorder="1" applyAlignment="1">
      <alignment horizontal="center"/>
    </xf>
    <xf numFmtId="0" fontId="26" fillId="0" borderId="0" xfId="1" applyFont="1" applyAlignment="1">
      <alignment horizontal="center"/>
    </xf>
    <xf numFmtId="0" fontId="7" fillId="0" borderId="0" xfId="0" quotePrefix="1" applyFont="1" applyBorder="1" applyAlignment="1">
      <alignment horizontal="center" vertical="top" wrapText="1"/>
    </xf>
    <xf numFmtId="0" fontId="7" fillId="0" borderId="0" xfId="3" applyFont="1"/>
    <xf numFmtId="0" fontId="7" fillId="0" borderId="2" xfId="3" applyFont="1" applyBorder="1"/>
    <xf numFmtId="0" fontId="7" fillId="0" borderId="0" xfId="3" applyFont="1" applyFill="1" applyBorder="1" applyAlignment="1">
      <alignment horizontal="left"/>
    </xf>
    <xf numFmtId="0" fontId="15" fillId="0" borderId="2" xfId="0" applyFont="1" applyBorder="1"/>
    <xf numFmtId="0" fontId="15" fillId="0" borderId="0" xfId="0" applyFont="1" applyAlignment="1">
      <alignment vertical="top" wrapText="1"/>
    </xf>
    <xf numFmtId="0" fontId="15" fillId="0" borderId="2" xfId="0" applyFont="1" applyBorder="1" applyAlignment="1">
      <alignment horizontal="center" vertical="top" wrapText="1"/>
    </xf>
    <xf numFmtId="2" fontId="54" fillId="0" borderId="2" xfId="0" applyNumberFormat="1" applyFont="1" applyBorder="1" applyAlignment="1">
      <alignment horizontal="center"/>
    </xf>
    <xf numFmtId="0" fontId="5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2" xfId="1" applyFont="1" applyBorder="1" applyAlignment="1">
      <alignment horizontal="right" vertical="center"/>
    </xf>
    <xf numFmtId="0" fontId="7" fillId="0" borderId="2" xfId="1" applyFont="1" applyBorder="1" applyAlignment="1">
      <alignment horizontal="right" vertical="center" wrapText="1"/>
    </xf>
    <xf numFmtId="0" fontId="2" fillId="0" borderId="2" xfId="1" applyFont="1" applyBorder="1" applyAlignment="1">
      <alignment horizontal="right" vertical="center"/>
    </xf>
    <xf numFmtId="2" fontId="2" fillId="0" borderId="0" xfId="1" applyNumberFormat="1" applyFont="1"/>
    <xf numFmtId="0" fontId="15" fillId="0" borderId="2" xfId="4" applyFont="1" applyBorder="1" applyAlignment="1">
      <alignment horizontal="center" vertical="center" wrapText="1"/>
    </xf>
    <xf numFmtId="0" fontId="0" fillId="0" borderId="2" xfId="0" applyBorder="1"/>
    <xf numFmtId="0" fontId="7" fillId="0" borderId="0" xfId="0" applyFont="1"/>
    <xf numFmtId="0" fontId="53" fillId="2" borderId="2" xfId="1" quotePrefix="1" applyFont="1" applyFill="1" applyBorder="1" applyAlignment="1">
      <alignment horizontal="center" vertical="center" wrapText="1"/>
    </xf>
    <xf numFmtId="0" fontId="56" fillId="2" borderId="3" xfId="1" quotePrefix="1" applyFont="1" applyFill="1" applyBorder="1" applyAlignment="1">
      <alignment horizontal="center" vertical="center" wrapText="1"/>
    </xf>
    <xf numFmtId="0" fontId="53" fillId="0" borderId="2" xfId="1" applyFont="1" applyBorder="1" applyAlignment="1">
      <alignment horizontal="center" vertical="center"/>
    </xf>
    <xf numFmtId="0" fontId="53" fillId="0" borderId="2" xfId="1" applyFont="1" applyBorder="1" applyAlignment="1">
      <alignment horizontal="left" vertical="center"/>
    </xf>
    <xf numFmtId="0" fontId="53" fillId="0" borderId="2" xfId="1" applyFont="1" applyBorder="1"/>
    <xf numFmtId="0" fontId="53" fillId="0" borderId="2" xfId="1" applyFont="1" applyBorder="1" applyAlignment="1">
      <alignment horizontal="left"/>
    </xf>
    <xf numFmtId="0" fontId="53" fillId="0" borderId="2" xfId="1" applyFont="1" applyBorder="1" applyAlignment="1">
      <alignment horizontal="center"/>
    </xf>
    <xf numFmtId="0" fontId="53" fillId="0" borderId="2" xfId="1" applyFont="1" applyBorder="1" applyAlignment="1"/>
    <xf numFmtId="0" fontId="52" fillId="0" borderId="2" xfId="1" applyFont="1" applyBorder="1" applyAlignment="1">
      <alignment horizontal="center"/>
    </xf>
    <xf numFmtId="0" fontId="52" fillId="0" borderId="2" xfId="1" applyFont="1" applyBorder="1"/>
    <xf numFmtId="0" fontId="53" fillId="0" borderId="0" xfId="1" applyFont="1" applyBorder="1"/>
    <xf numFmtId="0" fontId="53" fillId="0" borderId="0" xfId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right"/>
    </xf>
    <xf numFmtId="14" fontId="13" fillId="0" borderId="2" xfId="4" applyNumberFormat="1" applyFont="1" applyBorder="1" applyAlignment="1">
      <alignment horizontal="center" vertical="top" wrapText="1"/>
    </xf>
    <xf numFmtId="0" fontId="13" fillId="0" borderId="2" xfId="4" applyFont="1" applyBorder="1" applyAlignment="1">
      <alignment horizontal="center" vertical="center" wrapText="1"/>
    </xf>
    <xf numFmtId="2" fontId="13" fillId="0" borderId="2" xfId="4" applyNumberFormat="1" applyFont="1" applyBorder="1" applyAlignment="1">
      <alignment horizontal="right" vertical="top" wrapText="1"/>
    </xf>
    <xf numFmtId="2" fontId="13" fillId="0" borderId="2" xfId="4" applyNumberFormat="1" applyFont="1" applyBorder="1" applyAlignment="1">
      <alignment horizontal="right" vertical="center" wrapText="1"/>
    </xf>
    <xf numFmtId="0" fontId="13" fillId="0" borderId="2" xfId="4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13" fillId="0" borderId="0" xfId="4" applyFont="1" applyAlignment="1">
      <alignment horizontal="left"/>
    </xf>
    <xf numFmtId="0" fontId="15" fillId="0" borderId="2" xfId="4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2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7" fillId="0" borderId="2" xfId="0" quotePrefix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quotePrefix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vertical="top" wrapText="1"/>
    </xf>
    <xf numFmtId="0" fontId="53" fillId="0" borderId="0" xfId="1" applyFont="1"/>
    <xf numFmtId="0" fontId="52" fillId="0" borderId="0" xfId="0" applyFont="1"/>
    <xf numFmtId="0" fontId="53" fillId="0" borderId="0" xfId="0" applyFont="1" applyAlignment="1"/>
    <xf numFmtId="0" fontId="7" fillId="0" borderId="0" xfId="0" applyFont="1" applyFill="1"/>
    <xf numFmtId="2" fontId="2" fillId="0" borderId="2" xfId="0" applyNumberFormat="1" applyFont="1" applyBorder="1" applyAlignment="1">
      <alignment horizontal="right"/>
    </xf>
    <xf numFmtId="0" fontId="15" fillId="0" borderId="1" xfId="4" applyFont="1" applyBorder="1" applyAlignment="1">
      <alignment horizontal="center" vertical="top" wrapText="1"/>
    </xf>
    <xf numFmtId="0" fontId="12" fillId="0" borderId="6" xfId="4" applyFont="1" applyBorder="1" applyAlignment="1">
      <alignment horizontal="left" vertical="top" wrapText="1"/>
    </xf>
    <xf numFmtId="0" fontId="15" fillId="0" borderId="2" xfId="4" applyFont="1" applyBorder="1" applyAlignment="1">
      <alignment horizontal="left" vertical="center" wrapText="1"/>
    </xf>
    <xf numFmtId="0" fontId="6" fillId="0" borderId="5" xfId="4" applyFont="1" applyBorder="1" applyAlignment="1">
      <alignment horizontal="center" vertical="top" wrapText="1"/>
    </xf>
    <xf numFmtId="0" fontId="2" fillId="0" borderId="2" xfId="0" quotePrefix="1" applyFont="1" applyBorder="1" applyAlignment="1">
      <alignment horizontal="center" vertical="top" wrapText="1"/>
    </xf>
    <xf numFmtId="0" fontId="2" fillId="0" borderId="2" xfId="2" applyFont="1" applyBorder="1"/>
    <xf numFmtId="0" fontId="42" fillId="0" borderId="2" xfId="1" applyFont="1" applyBorder="1"/>
    <xf numFmtId="0" fontId="42" fillId="0" borderId="0" xfId="1" applyFont="1"/>
    <xf numFmtId="0" fontId="19" fillId="0" borderId="2" xfId="1" applyFont="1" applyBorder="1"/>
    <xf numFmtId="0" fontId="7" fillId="0" borderId="6" xfId="0" applyFont="1" applyBorder="1" applyAlignment="1">
      <alignment horizontal="right" vertical="top" wrapText="1"/>
    </xf>
    <xf numFmtId="0" fontId="7" fillId="0" borderId="6" xfId="0" applyFont="1" applyBorder="1" applyAlignment="1">
      <alignment vertical="top" wrapText="1"/>
    </xf>
    <xf numFmtId="0" fontId="7" fillId="0" borderId="8" xfId="0" applyFont="1" applyBorder="1" applyAlignment="1">
      <alignment horizontal="right" vertical="top" wrapText="1"/>
    </xf>
    <xf numFmtId="0" fontId="7" fillId="0" borderId="2" xfId="0" applyFont="1" applyBorder="1" applyAlignment="1">
      <alignment horizontal="right" vertical="top" wrapText="1"/>
    </xf>
    <xf numFmtId="0" fontId="7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2" borderId="11" xfId="0" applyFont="1" applyFill="1" applyBorder="1" applyAlignment="1">
      <alignment vertical="center" wrapText="1"/>
    </xf>
    <xf numFmtId="2" fontId="7" fillId="0" borderId="2" xfId="0" applyNumberFormat="1" applyFont="1" applyBorder="1" applyAlignment="1">
      <alignment horizontal="right" vertical="top" wrapText="1"/>
    </xf>
    <xf numFmtId="2" fontId="7" fillId="0" borderId="2" xfId="0" applyNumberFormat="1" applyFont="1" applyBorder="1"/>
    <xf numFmtId="2" fontId="2" fillId="0" borderId="2" xfId="0" applyNumberFormat="1" applyFont="1" applyBorder="1"/>
    <xf numFmtId="2" fontId="7" fillId="0" borderId="2" xfId="1" applyNumberFormat="1" applyFont="1" applyBorder="1" applyAlignment="1">
      <alignment horizontal="right"/>
    </xf>
    <xf numFmtId="2" fontId="7" fillId="2" borderId="2" xfId="1" applyNumberFormat="1" applyFont="1" applyFill="1" applyBorder="1" applyAlignment="1">
      <alignment horizontal="right"/>
    </xf>
    <xf numFmtId="2" fontId="2" fillId="0" borderId="2" xfId="1" applyNumberFormat="1" applyFont="1" applyBorder="1"/>
    <xf numFmtId="2" fontId="7" fillId="0" borderId="2" xfId="0" applyNumberFormat="1" applyFont="1" applyBorder="1" applyAlignment="1">
      <alignment horizontal="right" vertical="center" wrapText="1"/>
    </xf>
    <xf numFmtId="1" fontId="7" fillId="0" borderId="2" xfId="0" applyNumberFormat="1" applyFont="1" applyBorder="1" applyAlignment="1">
      <alignment horizontal="right"/>
    </xf>
    <xf numFmtId="1" fontId="2" fillId="0" borderId="2" xfId="0" applyNumberFormat="1" applyFont="1" applyBorder="1" applyAlignment="1">
      <alignment horizontal="right"/>
    </xf>
    <xf numFmtId="1" fontId="7" fillId="0" borderId="2" xfId="0" applyNumberFormat="1" applyFont="1" applyBorder="1" applyAlignment="1">
      <alignment horizontal="right" vertical="center" wrapText="1"/>
    </xf>
    <xf numFmtId="2" fontId="7" fillId="0" borderId="2" xfId="0" applyNumberFormat="1" applyFont="1" applyBorder="1" applyAlignment="1">
      <alignment horizontal="right" vertical="top"/>
    </xf>
    <xf numFmtId="2" fontId="7" fillId="0" borderId="2" xfId="0" applyNumberFormat="1" applyFont="1" applyBorder="1" applyAlignment="1">
      <alignment horizontal="right" vertical="center"/>
    </xf>
    <xf numFmtId="2" fontId="2" fillId="0" borderId="2" xfId="0" applyNumberFormat="1" applyFont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/>
    </xf>
    <xf numFmtId="0" fontId="7" fillId="0" borderId="2" xfId="0" quotePrefix="1" applyFont="1" applyBorder="1" applyAlignment="1">
      <alignment horizontal="right" vertical="top" wrapText="1"/>
    </xf>
    <xf numFmtId="0" fontId="7" fillId="0" borderId="2" xfId="1" applyFont="1" applyBorder="1" applyAlignment="1">
      <alignment vertical="top" wrapText="1"/>
    </xf>
    <xf numFmtId="0" fontId="7" fillId="0" borderId="2" xfId="2" applyFont="1" applyBorder="1" applyAlignment="1">
      <alignment horizontal="right" vertical="top" wrapText="1"/>
    </xf>
    <xf numFmtId="0" fontId="7" fillId="0" borderId="5" xfId="2" applyFont="1" applyBorder="1" applyAlignment="1">
      <alignment horizontal="right" vertical="top" wrapText="1"/>
    </xf>
    <xf numFmtId="0" fontId="7" fillId="0" borderId="4" xfId="2" applyFont="1" applyBorder="1" applyAlignment="1">
      <alignment horizontal="right" vertical="top" wrapText="1"/>
    </xf>
    <xf numFmtId="0" fontId="7" fillId="0" borderId="2" xfId="2" applyFont="1" applyBorder="1" applyAlignment="1">
      <alignment horizontal="right"/>
    </xf>
    <xf numFmtId="0" fontId="7" fillId="0" borderId="5" xfId="2" applyFont="1" applyBorder="1" applyAlignment="1">
      <alignment horizontal="right"/>
    </xf>
    <xf numFmtId="0" fontId="2" fillId="2" borderId="2" xfId="0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right" vertical="top" wrapText="1"/>
    </xf>
    <xf numFmtId="0" fontId="7" fillId="2" borderId="5" xfId="0" applyFont="1" applyFill="1" applyBorder="1" applyAlignment="1">
      <alignment horizontal="right" vertical="top" wrapText="1"/>
    </xf>
    <xf numFmtId="2" fontId="7" fillId="2" borderId="2" xfId="0" applyNumberFormat="1" applyFont="1" applyFill="1" applyBorder="1" applyAlignment="1">
      <alignment horizontal="right" vertical="top" wrapText="1"/>
    </xf>
    <xf numFmtId="2" fontId="2" fillId="2" borderId="2" xfId="0" applyNumberFormat="1" applyFont="1" applyFill="1" applyBorder="1"/>
    <xf numFmtId="2" fontId="7" fillId="0" borderId="2" xfId="3" applyNumberFormat="1" applyFont="1" applyBorder="1"/>
    <xf numFmtId="2" fontId="2" fillId="0" borderId="2" xfId="3" applyNumberFormat="1" applyFont="1" applyBorder="1"/>
    <xf numFmtId="0" fontId="60" fillId="0" borderId="0" xfId="0" applyFont="1"/>
    <xf numFmtId="0" fontId="60" fillId="0" borderId="0" xfId="1" applyFont="1"/>
    <xf numFmtId="0" fontId="60" fillId="2" borderId="0" xfId="1" applyFont="1" applyFill="1"/>
    <xf numFmtId="0" fontId="61" fillId="0" borderId="0" xfId="0" applyFont="1" applyBorder="1" applyAlignment="1">
      <alignment vertical="top"/>
    </xf>
    <xf numFmtId="0" fontId="61" fillId="0" borderId="0" xfId="0" applyFont="1" applyBorder="1" applyAlignment="1">
      <alignment horizontal="left" wrapText="1"/>
    </xf>
    <xf numFmtId="0" fontId="61" fillId="0" borderId="0" xfId="0" applyFont="1"/>
    <xf numFmtId="2" fontId="61" fillId="0" borderId="0" xfId="0" applyNumberFormat="1" applyFont="1" applyBorder="1" applyAlignment="1">
      <alignment vertical="top"/>
    </xf>
    <xf numFmtId="2" fontId="61" fillId="0" borderId="0" xfId="0" applyNumberFormat="1" applyFont="1" applyBorder="1" applyAlignment="1">
      <alignment horizontal="left" wrapText="1"/>
    </xf>
    <xf numFmtId="2" fontId="61" fillId="0" borderId="0" xfId="0" applyNumberFormat="1" applyFont="1"/>
    <xf numFmtId="0" fontId="60" fillId="0" borderId="0" xfId="0" applyFont="1" applyBorder="1"/>
    <xf numFmtId="0" fontId="60" fillId="0" borderId="0" xfId="0" applyFont="1" applyAlignment="1">
      <alignment vertical="top" wrapText="1"/>
    </xf>
    <xf numFmtId="2" fontId="7" fillId="0" borderId="2" xfId="0" applyNumberFormat="1" applyFont="1" applyBorder="1" applyAlignment="1">
      <alignment vertical="center" wrapText="1"/>
    </xf>
    <xf numFmtId="2" fontId="7" fillId="0" borderId="2" xfId="0" applyNumberFormat="1" applyFont="1" applyBorder="1" applyAlignment="1">
      <alignment vertical="center"/>
    </xf>
    <xf numFmtId="2" fontId="2" fillId="0" borderId="2" xfId="0" applyNumberFormat="1" applyFont="1" applyBorder="1" applyAlignment="1">
      <alignment vertical="top" wrapText="1"/>
    </xf>
    <xf numFmtId="2" fontId="2" fillId="0" borderId="0" xfId="0" applyNumberFormat="1" applyFont="1"/>
    <xf numFmtId="0" fontId="19" fillId="0" borderId="2" xfId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/>
    <xf numFmtId="0" fontId="7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9" fillId="0" borderId="2" xfId="1" applyFont="1" applyBorder="1" applyAlignment="1">
      <alignment horizontal="center" vertical="top" wrapText="1"/>
    </xf>
    <xf numFmtId="0" fontId="7" fillId="0" borderId="2" xfId="0" quotePrefix="1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2" fontId="19" fillId="0" borderId="2" xfId="1" applyNumberFormat="1" applyFont="1" applyBorder="1" applyAlignment="1">
      <alignment horizontal="center" vertical="top" wrapText="1"/>
    </xf>
    <xf numFmtId="2" fontId="19" fillId="0" borderId="2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7" xfId="0" applyFont="1" applyBorder="1" applyAlignment="1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/>
    <xf numFmtId="0" fontId="12" fillId="0" borderId="0" xfId="0" applyFont="1" applyFill="1"/>
    <xf numFmtId="0" fontId="2" fillId="0" borderId="0" xfId="0" applyFont="1" applyFill="1"/>
    <xf numFmtId="2" fontId="2" fillId="2" borderId="10" xfId="0" applyNumberFormat="1" applyFont="1" applyFill="1" applyBorder="1"/>
    <xf numFmtId="0" fontId="2" fillId="2" borderId="11" xfId="0" applyFont="1" applyFill="1" applyBorder="1" applyAlignment="1">
      <alignment horizontal="center" vertical="top" wrapText="1"/>
    </xf>
    <xf numFmtId="1" fontId="7" fillId="0" borderId="6" xfId="0" applyNumberFormat="1" applyFont="1" applyBorder="1"/>
    <xf numFmtId="1" fontId="2" fillId="0" borderId="2" xfId="0" applyNumberFormat="1" applyFont="1" applyBorder="1"/>
    <xf numFmtId="2" fontId="7" fillId="0" borderId="0" xfId="0" applyNumberFormat="1" applyFont="1"/>
    <xf numFmtId="0" fontId="7" fillId="0" borderId="10" xfId="0" applyFont="1" applyFill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0" xfId="0" applyFont="1"/>
    <xf numFmtId="164" fontId="7" fillId="0" borderId="0" xfId="0" applyNumberFormat="1" applyFont="1"/>
    <xf numFmtId="0" fontId="7" fillId="0" borderId="0" xfId="0" applyFont="1"/>
    <xf numFmtId="0" fontId="2" fillId="2" borderId="2" xfId="0" applyFont="1" applyFill="1" applyBorder="1" applyAlignment="1">
      <alignment horizontal="center" vertical="top" wrapText="1"/>
    </xf>
    <xf numFmtId="0" fontId="2" fillId="0" borderId="2" xfId="1" applyFont="1" applyBorder="1" applyAlignment="1">
      <alignment horizontal="right"/>
    </xf>
    <xf numFmtId="0" fontId="2" fillId="0" borderId="2" xfId="1" applyFont="1" applyBorder="1" applyAlignment="1">
      <alignment horizontal="right" vertical="top" wrapText="1"/>
    </xf>
    <xf numFmtId="0" fontId="7" fillId="0" borderId="2" xfId="1" applyFont="1" applyBorder="1" applyAlignment="1">
      <alignment horizontal="right"/>
    </xf>
    <xf numFmtId="0" fontId="7" fillId="0" borderId="2" xfId="1" applyFont="1" applyBorder="1" applyAlignment="1">
      <alignment horizontal="right" vertical="top" wrapText="1"/>
    </xf>
    <xf numFmtId="1" fontId="7" fillId="2" borderId="2" xfId="0" applyNumberFormat="1" applyFont="1" applyFill="1" applyBorder="1"/>
    <xf numFmtId="0" fontId="7" fillId="2" borderId="2" xfId="0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right"/>
    </xf>
    <xf numFmtId="9" fontId="7" fillId="0" borderId="0" xfId="0" applyNumberFormat="1" applyFont="1"/>
    <xf numFmtId="0" fontId="7" fillId="0" borderId="0" xfId="0" applyFont="1" applyFill="1" applyBorder="1"/>
    <xf numFmtId="0" fontId="7" fillId="2" borderId="10" xfId="0" applyFont="1" applyFill="1" applyBorder="1" applyAlignment="1">
      <alignment horizontal="center"/>
    </xf>
    <xf numFmtId="0" fontId="2" fillId="0" borderId="0" xfId="5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0" xfId="0" applyFont="1" applyAlignment="1"/>
    <xf numFmtId="0" fontId="44" fillId="0" borderId="2" xfId="0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/>
    </xf>
    <xf numFmtId="0" fontId="44" fillId="0" borderId="1" xfId="0" applyFont="1" applyBorder="1" applyAlignment="1">
      <alignment horizontal="right" vertical="center" wrapText="1"/>
    </xf>
    <xf numFmtId="0" fontId="48" fillId="0" borderId="1" xfId="0" applyFont="1" applyBorder="1" applyAlignment="1">
      <alignment horizontal="right"/>
    </xf>
    <xf numFmtId="3" fontId="44" fillId="0" borderId="1" xfId="0" applyNumberFormat="1" applyFont="1" applyBorder="1" applyAlignment="1">
      <alignment horizontal="right" vertical="center" wrapText="1"/>
    </xf>
    <xf numFmtId="0" fontId="7" fillId="0" borderId="2" xfId="2" applyFont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top" wrapText="1"/>
    </xf>
    <xf numFmtId="0" fontId="7" fillId="0" borderId="2" xfId="2" applyBorder="1"/>
    <xf numFmtId="0" fontId="7" fillId="0" borderId="0" xfId="0" applyFont="1"/>
    <xf numFmtId="0" fontId="17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/>
    <xf numFmtId="1" fontId="7" fillId="0" borderId="6" xfId="0" applyNumberFormat="1" applyFont="1" applyBorder="1" applyAlignment="1">
      <alignment vertical="top" wrapText="1"/>
    </xf>
    <xf numFmtId="165" fontId="2" fillId="0" borderId="0" xfId="0" applyNumberFormat="1" applyFont="1"/>
    <xf numFmtId="0" fontId="29" fillId="0" borderId="0" xfId="0" applyFont="1"/>
    <xf numFmtId="0" fontId="66" fillId="0" borderId="0" xfId="0" applyFont="1" applyBorder="1" applyAlignment="1"/>
    <xf numFmtId="0" fontId="64" fillId="0" borderId="0" xfId="0" applyFont="1" applyAlignment="1">
      <alignment horizontal="center"/>
    </xf>
    <xf numFmtId="0" fontId="0" fillId="0" borderId="0" xfId="0" applyBorder="1"/>
    <xf numFmtId="0" fontId="64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45" fillId="0" borderId="1" xfId="0" applyFont="1" applyBorder="1" applyAlignment="1">
      <alignment horizontal="center" vertical="top" wrapText="1"/>
    </xf>
    <xf numFmtId="0" fontId="2" fillId="0" borderId="0" xfId="1" applyFont="1" applyAlignment="1">
      <alignment horizontal="center"/>
    </xf>
    <xf numFmtId="2" fontId="17" fillId="0" borderId="0" xfId="0" applyNumberFormat="1" applyFont="1"/>
    <xf numFmtId="0" fontId="2" fillId="0" borderId="2" xfId="0" applyFont="1" applyBorder="1" applyAlignment="1">
      <alignment horizontal="center"/>
    </xf>
    <xf numFmtId="0" fontId="17" fillId="0" borderId="2" xfId="0" quotePrefix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7" fillId="2" borderId="2" xfId="0" quotePrefix="1" applyFont="1" applyFill="1" applyBorder="1" applyAlignment="1">
      <alignment horizontal="center" wrapText="1"/>
    </xf>
    <xf numFmtId="0" fontId="7" fillId="0" borderId="10" xfId="0" applyFont="1" applyFill="1" applyBorder="1"/>
    <xf numFmtId="0" fontId="15" fillId="0" borderId="5" xfId="4" applyFont="1" applyBorder="1" applyAlignment="1">
      <alignment horizontal="center" vertical="center" wrapText="1"/>
    </xf>
    <xf numFmtId="0" fontId="15" fillId="0" borderId="6" xfId="4" applyFont="1" applyBorder="1" applyAlignment="1">
      <alignment horizontal="left" vertical="center" wrapText="1"/>
    </xf>
    <xf numFmtId="14" fontId="13" fillId="0" borderId="2" xfId="4" applyNumberFormat="1" applyFont="1" applyBorder="1" applyAlignment="1">
      <alignment horizontal="center" vertical="center" wrapText="1"/>
    </xf>
    <xf numFmtId="0" fontId="7" fillId="0" borderId="2" xfId="0" quotePrefix="1" applyFont="1" applyBorder="1" applyAlignment="1">
      <alignment vertical="center" wrapText="1"/>
    </xf>
    <xf numFmtId="0" fontId="48" fillId="0" borderId="2" xfId="0" applyFont="1" applyBorder="1" applyAlignment="1">
      <alignment vertical="center"/>
    </xf>
    <xf numFmtId="0" fontId="67" fillId="0" borderId="2" xfId="0" applyFont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2" fontId="7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7" fillId="0" borderId="2" xfId="0" applyFont="1" applyBorder="1" applyAlignment="1"/>
    <xf numFmtId="0" fontId="42" fillId="3" borderId="2" xfId="1" applyFont="1" applyFill="1" applyBorder="1"/>
    <xf numFmtId="0" fontId="7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2" fontId="7" fillId="0" borderId="0" xfId="1" applyNumberFormat="1" applyFont="1"/>
    <xf numFmtId="2" fontId="7" fillId="0" borderId="0" xfId="0" applyNumberFormat="1" applyFont="1" applyBorder="1"/>
    <xf numFmtId="0" fontId="2" fillId="0" borderId="2" xfId="0" applyFont="1" applyBorder="1" applyAlignment="1">
      <alignment horizontal="right" vertical="top" wrapText="1"/>
    </xf>
    <xf numFmtId="0" fontId="36" fillId="0" borderId="2" xfId="0" applyFont="1" applyBorder="1"/>
    <xf numFmtId="0" fontId="2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2" xfId="2" applyFont="1" applyFill="1" applyBorder="1" applyAlignment="1">
      <alignment horizontal="right" vertical="top" wrapText="1"/>
    </xf>
    <xf numFmtId="0" fontId="7" fillId="0" borderId="2" xfId="2" applyFont="1" applyFill="1" applyBorder="1" applyAlignment="1">
      <alignment horizontal="right" vertical="center"/>
    </xf>
    <xf numFmtId="0" fontId="7" fillId="0" borderId="2" xfId="2" applyFont="1" applyFill="1" applyBorder="1" applyAlignment="1">
      <alignment horizontal="right"/>
    </xf>
    <xf numFmtId="0" fontId="2" fillId="0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 vertical="center"/>
    </xf>
    <xf numFmtId="0" fontId="36" fillId="0" borderId="2" xfId="0" applyFont="1" applyFill="1" applyBorder="1"/>
    <xf numFmtId="14" fontId="13" fillId="0" borderId="2" xfId="4" applyNumberFormat="1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right" vertical="center" wrapText="1"/>
    </xf>
    <xf numFmtId="0" fontId="44" fillId="0" borderId="2" xfId="0" applyFont="1" applyBorder="1" applyAlignment="1">
      <alignment vertical="center" wrapText="1"/>
    </xf>
    <xf numFmtId="0" fontId="44" fillId="0" borderId="5" xfId="0" applyFont="1" applyBorder="1" applyAlignment="1">
      <alignment vertical="center" wrapText="1"/>
    </xf>
    <xf numFmtId="0" fontId="48" fillId="0" borderId="2" xfId="0" applyFont="1" applyBorder="1"/>
    <xf numFmtId="0" fontId="44" fillId="0" borderId="2" xfId="0" applyFont="1" applyBorder="1" applyAlignment="1">
      <alignment wrapText="1"/>
    </xf>
    <xf numFmtId="0" fontId="7" fillId="0" borderId="2" xfId="0" applyFont="1" applyBorder="1" applyAlignment="1">
      <alignment horizontal="center" vertical="top"/>
    </xf>
    <xf numFmtId="0" fontId="44" fillId="0" borderId="2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0" xfId="0" applyFont="1"/>
    <xf numFmtId="0" fontId="21" fillId="0" borderId="2" xfId="1" applyFont="1" applyBorder="1" applyAlignment="1">
      <alignment horizontal="center" vertical="top" wrapText="1"/>
    </xf>
    <xf numFmtId="0" fontId="7" fillId="0" borderId="0" xfId="0" applyFont="1"/>
    <xf numFmtId="0" fontId="7" fillId="3" borderId="2" xfId="0" applyFont="1" applyFill="1" applyBorder="1"/>
    <xf numFmtId="0" fontId="7" fillId="3" borderId="6" xfId="0" applyFont="1" applyFill="1" applyBorder="1" applyAlignment="1">
      <alignment vertical="top" wrapText="1"/>
    </xf>
    <xf numFmtId="2" fontId="7" fillId="3" borderId="2" xfId="0" applyNumberFormat="1" applyFont="1" applyFill="1" applyBorder="1" applyAlignment="1">
      <alignment horizontal="right" vertical="top" wrapText="1"/>
    </xf>
    <xf numFmtId="2" fontId="7" fillId="0" borderId="0" xfId="3" applyNumberFormat="1" applyFont="1"/>
    <xf numFmtId="0" fontId="19" fillId="3" borderId="2" xfId="1" applyFont="1" applyFill="1" applyBorder="1"/>
    <xf numFmtId="2" fontId="7" fillId="3" borderId="2" xfId="3" applyNumberFormat="1" applyFont="1" applyFill="1" applyBorder="1"/>
    <xf numFmtId="0" fontId="2" fillId="0" borderId="0" xfId="0" applyFont="1" applyAlignment="1">
      <alignment horizontal="center"/>
    </xf>
    <xf numFmtId="0" fontId="33" fillId="0" borderId="0" xfId="0" applyFont="1" applyAlignment="1">
      <alignment horizontal="center" wrapText="1"/>
    </xf>
    <xf numFmtId="0" fontId="2" fillId="0" borderId="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53" fillId="0" borderId="5" xfId="0" applyFont="1" applyBorder="1" applyAlignment="1">
      <alignment horizontal="center"/>
    </xf>
    <xf numFmtId="0" fontId="53" fillId="0" borderId="6" xfId="0" applyFont="1" applyBorder="1" applyAlignment="1">
      <alignment horizontal="center"/>
    </xf>
    <xf numFmtId="0" fontId="52" fillId="0" borderId="5" xfId="0" applyFont="1" applyBorder="1" applyAlignment="1">
      <alignment horizontal="center"/>
    </xf>
    <xf numFmtId="0" fontId="52" fillId="0" borderId="6" xfId="0" applyFont="1" applyBorder="1" applyAlignment="1">
      <alignment horizontal="center"/>
    </xf>
    <xf numFmtId="2" fontId="52" fillId="0" borderId="5" xfId="0" applyNumberFormat="1" applyFont="1" applyBorder="1" applyAlignment="1">
      <alignment horizontal="center"/>
    </xf>
    <xf numFmtId="2" fontId="52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53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17" fillId="0" borderId="2" xfId="0" quotePrefix="1" applyFont="1" applyBorder="1" applyAlignment="1">
      <alignment horizontal="center" vertical="top" wrapText="1"/>
    </xf>
    <xf numFmtId="0" fontId="17" fillId="0" borderId="5" xfId="0" quotePrefix="1" applyFont="1" applyBorder="1" applyAlignment="1">
      <alignment horizontal="center" vertical="top" wrapText="1"/>
    </xf>
    <xf numFmtId="0" fontId="17" fillId="0" borderId="9" xfId="0" quotePrefix="1" applyFont="1" applyBorder="1" applyAlignment="1">
      <alignment horizontal="center" vertical="top" wrapText="1"/>
    </xf>
    <xf numFmtId="0" fontId="17" fillId="0" borderId="6" xfId="0" quotePrefix="1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/>
    </xf>
    <xf numFmtId="0" fontId="52" fillId="0" borderId="5" xfId="0" applyFont="1" applyBorder="1" applyAlignment="1">
      <alignment horizontal="center" vertical="center"/>
    </xf>
    <xf numFmtId="0" fontId="5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53" fillId="0" borderId="5" xfId="0" applyFont="1" applyBorder="1" applyAlignment="1">
      <alignment horizontal="center" vertical="center"/>
    </xf>
    <xf numFmtId="0" fontId="53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52" fillId="0" borderId="5" xfId="0" applyFont="1" applyFill="1" applyBorder="1" applyAlignment="1">
      <alignment horizontal="center"/>
    </xf>
    <xf numFmtId="0" fontId="52" fillId="0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2" fontId="52" fillId="0" borderId="5" xfId="0" applyNumberFormat="1" applyFont="1" applyFill="1" applyBorder="1" applyAlignment="1">
      <alignment horizontal="center"/>
    </xf>
    <xf numFmtId="2" fontId="52" fillId="0" borderId="6" xfId="0" applyNumberFormat="1" applyFont="1" applyFill="1" applyBorder="1" applyAlignment="1">
      <alignment horizontal="center"/>
    </xf>
    <xf numFmtId="2" fontId="53" fillId="0" borderId="5" xfId="0" applyNumberFormat="1" applyFont="1" applyBorder="1" applyAlignment="1">
      <alignment horizontal="center"/>
    </xf>
    <xf numFmtId="2" fontId="53" fillId="0" borderId="6" xfId="0" applyNumberFormat="1" applyFont="1" applyBorder="1" applyAlignment="1">
      <alignment horizontal="center"/>
    </xf>
    <xf numFmtId="0" fontId="53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4" fillId="0" borderId="0" xfId="2" applyFont="1" applyAlignment="1">
      <alignment horizontal="center"/>
    </xf>
    <xf numFmtId="0" fontId="28" fillId="0" borderId="0" xfId="2" applyFont="1" applyAlignment="1">
      <alignment horizontal="center"/>
    </xf>
    <xf numFmtId="0" fontId="15" fillId="0" borderId="2" xfId="4" applyFont="1" applyBorder="1" applyAlignment="1">
      <alignment horizontal="center" vertical="top" wrapText="1"/>
    </xf>
    <xf numFmtId="0" fontId="15" fillId="0" borderId="2" xfId="4" applyFont="1" applyBorder="1" applyAlignment="1">
      <alignment horizontal="center" vertical="center" wrapText="1"/>
    </xf>
    <xf numFmtId="0" fontId="15" fillId="0" borderId="1" xfId="4" applyFont="1" applyBorder="1" applyAlignment="1">
      <alignment horizontal="center" vertical="center" wrapText="1"/>
    </xf>
    <xf numFmtId="0" fontId="15" fillId="0" borderId="10" xfId="4" applyFont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 wrapText="1"/>
    </xf>
    <xf numFmtId="0" fontId="15" fillId="0" borderId="12" xfId="4" applyFont="1" applyBorder="1" applyAlignment="1">
      <alignment horizontal="center" vertical="center" wrapText="1"/>
    </xf>
    <xf numFmtId="0" fontId="15" fillId="0" borderId="13" xfId="4" applyFont="1" applyBorder="1" applyAlignment="1">
      <alignment horizontal="center" vertical="center" wrapText="1"/>
    </xf>
    <xf numFmtId="0" fontId="15" fillId="0" borderId="14" xfId="4" applyFont="1" applyBorder="1" applyAlignment="1">
      <alignment horizontal="center" vertical="center" wrapText="1"/>
    </xf>
    <xf numFmtId="0" fontId="15" fillId="0" borderId="8" xfId="4" applyFont="1" applyBorder="1" applyAlignment="1">
      <alignment horizontal="center" vertical="center" wrapText="1"/>
    </xf>
    <xf numFmtId="0" fontId="15" fillId="0" borderId="7" xfId="4" applyFont="1" applyBorder="1" applyAlignment="1">
      <alignment horizontal="center" vertical="center" wrapText="1"/>
    </xf>
    <xf numFmtId="0" fontId="15" fillId="0" borderId="15" xfId="4" applyFont="1" applyBorder="1" applyAlignment="1">
      <alignment horizontal="center" vertical="center" wrapText="1"/>
    </xf>
    <xf numFmtId="0" fontId="57" fillId="0" borderId="0" xfId="0" applyFont="1" applyAlignment="1">
      <alignment horizontal="center"/>
    </xf>
    <xf numFmtId="0" fontId="6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6" fillId="0" borderId="5" xfId="4" applyFont="1" applyBorder="1" applyAlignment="1">
      <alignment horizontal="center" vertical="top" wrapText="1"/>
    </xf>
    <xf numFmtId="0" fontId="6" fillId="0" borderId="6" xfId="4" applyFont="1" applyBorder="1" applyAlignment="1">
      <alignment horizontal="center" vertical="top" wrapText="1"/>
    </xf>
    <xf numFmtId="0" fontId="12" fillId="0" borderId="5" xfId="4" applyFont="1" applyBorder="1" applyAlignment="1">
      <alignment horizontal="center" vertical="top" wrapText="1"/>
    </xf>
    <xf numFmtId="0" fontId="12" fillId="0" borderId="6" xfId="4" applyFont="1" applyBorder="1" applyAlignment="1">
      <alignment horizontal="center" vertical="top" wrapText="1"/>
    </xf>
    <xf numFmtId="0" fontId="13" fillId="0" borderId="0" xfId="4" applyFont="1" applyAlignment="1">
      <alignment horizontal="left"/>
    </xf>
    <xf numFmtId="0" fontId="13" fillId="0" borderId="1" xfId="4" applyFont="1" applyBorder="1" applyAlignment="1">
      <alignment horizontal="center" vertical="center" wrapText="1"/>
    </xf>
    <xf numFmtId="0" fontId="13" fillId="0" borderId="10" xfId="4" applyFont="1" applyBorder="1" applyAlignment="1">
      <alignment horizontal="center" vertical="center" wrapText="1"/>
    </xf>
    <xf numFmtId="0" fontId="13" fillId="0" borderId="3" xfId="4" applyFont="1" applyBorder="1" applyAlignment="1">
      <alignment horizontal="center" vertical="center" wrapText="1"/>
    </xf>
    <xf numFmtId="0" fontId="15" fillId="0" borderId="12" xfId="4" applyFont="1" applyBorder="1" applyAlignment="1">
      <alignment horizontal="center" vertical="top" wrapText="1"/>
    </xf>
    <xf numFmtId="0" fontId="15" fillId="0" borderId="13" xfId="4" applyFont="1" applyBorder="1" applyAlignment="1">
      <alignment horizontal="center" vertical="top" wrapText="1"/>
    </xf>
    <xf numFmtId="0" fontId="15" fillId="0" borderId="14" xfId="4" applyFont="1" applyBorder="1" applyAlignment="1">
      <alignment horizontal="center" vertical="top" wrapText="1"/>
    </xf>
    <xf numFmtId="0" fontId="15" fillId="0" borderId="8" xfId="4" applyFont="1" applyBorder="1" applyAlignment="1">
      <alignment horizontal="center" vertical="top" wrapText="1"/>
    </xf>
    <xf numFmtId="0" fontId="15" fillId="0" borderId="7" xfId="4" applyFont="1" applyBorder="1" applyAlignment="1">
      <alignment horizontal="center" vertical="top" wrapText="1"/>
    </xf>
    <xf numFmtId="0" fontId="15" fillId="0" borderId="15" xfId="4" applyFont="1" applyBorder="1" applyAlignment="1">
      <alignment horizontal="center" vertical="top" wrapText="1"/>
    </xf>
    <xf numFmtId="0" fontId="5" fillId="0" borderId="0" xfId="2" applyFont="1" applyAlignment="1">
      <alignment horizontal="center"/>
    </xf>
    <xf numFmtId="0" fontId="6" fillId="0" borderId="0" xfId="0" applyFont="1" applyAlignment="1">
      <alignment horizontal="center" wrapText="1"/>
    </xf>
    <xf numFmtId="0" fontId="17" fillId="0" borderId="7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/>
    <xf numFmtId="0" fontId="49" fillId="0" borderId="12" xfId="0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0" fontId="49" fillId="0" borderId="14" xfId="0" applyFont="1" applyBorder="1" applyAlignment="1">
      <alignment horizontal="center" vertical="center"/>
    </xf>
    <xf numFmtId="0" fontId="49" fillId="0" borderId="11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49" fillId="0" borderId="8" xfId="0" applyFont="1" applyBorder="1" applyAlignment="1">
      <alignment horizontal="center" vertical="center"/>
    </xf>
    <xf numFmtId="0" fontId="49" fillId="0" borderId="7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59" fillId="0" borderId="12" xfId="0" applyFont="1" applyBorder="1" applyAlignment="1">
      <alignment horizontal="center" vertical="center" wrapText="1"/>
    </xf>
    <xf numFmtId="0" fontId="59" fillId="0" borderId="13" xfId="0" applyFont="1" applyBorder="1" applyAlignment="1">
      <alignment horizontal="center" vertical="center" wrapText="1"/>
    </xf>
    <xf numFmtId="0" fontId="59" fillId="0" borderId="14" xfId="0" applyFont="1" applyBorder="1" applyAlignment="1">
      <alignment horizontal="center" vertical="center" wrapText="1"/>
    </xf>
    <xf numFmtId="0" fontId="59" fillId="0" borderId="11" xfId="0" applyFont="1" applyBorder="1" applyAlignment="1">
      <alignment horizontal="center" vertical="center" wrapText="1"/>
    </xf>
    <xf numFmtId="0" fontId="59" fillId="0" borderId="0" xfId="0" applyFont="1" applyBorder="1" applyAlignment="1">
      <alignment horizontal="center" vertical="center" wrapText="1"/>
    </xf>
    <xf numFmtId="0" fontId="59" fillId="0" borderId="17" xfId="0" applyFont="1" applyBorder="1" applyAlignment="1">
      <alignment horizontal="center" vertical="center" wrapText="1"/>
    </xf>
    <xf numFmtId="0" fontId="59" fillId="0" borderId="8" xfId="0" applyFont="1" applyBorder="1" applyAlignment="1">
      <alignment horizontal="center" vertical="center" wrapText="1"/>
    </xf>
    <xf numFmtId="0" fontId="59" fillId="0" borderId="7" xfId="0" applyFont="1" applyBorder="1" applyAlignment="1">
      <alignment horizontal="center" vertical="center" wrapText="1"/>
    </xf>
    <xf numFmtId="0" fontId="59" fillId="0" borderId="15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2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2" fillId="0" borderId="2" xfId="1" applyFont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2" fillId="2" borderId="10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0" fontId="8" fillId="0" borderId="0" xfId="1" applyFont="1" applyBorder="1" applyAlignment="1">
      <alignment horizontal="left"/>
    </xf>
    <xf numFmtId="0" fontId="5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58" fillId="0" borderId="12" xfId="0" applyFont="1" applyBorder="1" applyAlignment="1">
      <alignment horizontal="center" vertical="center" wrapText="1"/>
    </xf>
    <xf numFmtId="0" fontId="58" fillId="0" borderId="13" xfId="0" applyFont="1" applyBorder="1" applyAlignment="1">
      <alignment horizontal="center" vertical="center" wrapText="1"/>
    </xf>
    <xf numFmtId="0" fontId="58" fillId="0" borderId="14" xfId="0" applyFont="1" applyBorder="1" applyAlignment="1">
      <alignment horizontal="center" vertical="center" wrapText="1"/>
    </xf>
    <xf numFmtId="0" fontId="58" fillId="0" borderId="11" xfId="0" applyFont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 wrapText="1"/>
    </xf>
    <xf numFmtId="0" fontId="58" fillId="0" borderId="17" xfId="0" applyFont="1" applyBorder="1" applyAlignment="1">
      <alignment horizontal="center" vertical="center" wrapText="1"/>
    </xf>
    <xf numFmtId="0" fontId="58" fillId="0" borderId="8" xfId="0" applyFont="1" applyBorder="1" applyAlignment="1">
      <alignment horizontal="center" vertical="center" wrapText="1"/>
    </xf>
    <xf numFmtId="0" fontId="58" fillId="0" borderId="7" xfId="0" applyFont="1" applyBorder="1" applyAlignment="1">
      <alignment horizontal="center" vertical="center" wrapText="1"/>
    </xf>
    <xf numFmtId="0" fontId="58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9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2" fontId="7" fillId="0" borderId="2" xfId="0" applyNumberFormat="1" applyFont="1" applyBorder="1" applyAlignment="1">
      <alignment vertical="center" wrapText="1"/>
    </xf>
    <xf numFmtId="2" fontId="7" fillId="0" borderId="2" xfId="0" applyNumberFormat="1" applyFont="1" applyFill="1" applyBorder="1" applyAlignment="1">
      <alignment horizontal="right" vertical="center"/>
    </xf>
    <xf numFmtId="2" fontId="7" fillId="0" borderId="2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7" fillId="0" borderId="0" xfId="0" applyFont="1" applyBorder="1" applyAlignment="1">
      <alignment horizontal="right"/>
    </xf>
    <xf numFmtId="0" fontId="39" fillId="0" borderId="0" xfId="0" applyFont="1" applyAlignment="1">
      <alignment horizontal="center"/>
    </xf>
    <xf numFmtId="0" fontId="42" fillId="0" borderId="2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left"/>
    </xf>
    <xf numFmtId="0" fontId="42" fillId="0" borderId="1" xfId="0" applyFont="1" applyBorder="1" applyAlignment="1">
      <alignment horizontal="center" vertical="top" wrapText="1"/>
    </xf>
    <xf numFmtId="0" fontId="42" fillId="0" borderId="10" xfId="0" applyFont="1" applyBorder="1" applyAlignment="1">
      <alignment horizontal="center" vertical="top" wrapText="1"/>
    </xf>
    <xf numFmtId="0" fontId="42" fillId="0" borderId="3" xfId="0" applyFont="1" applyBorder="1" applyAlignment="1">
      <alignment horizontal="center" vertical="top" wrapText="1"/>
    </xf>
    <xf numFmtId="0" fontId="40" fillId="0" borderId="0" xfId="0" applyFont="1" applyBorder="1" applyAlignment="1">
      <alignment horizontal="center" vertical="top"/>
    </xf>
    <xf numFmtId="0" fontId="2" fillId="0" borderId="7" xfId="0" applyFont="1" applyBorder="1" applyAlignment="1">
      <alignment horizontal="right"/>
    </xf>
    <xf numFmtId="0" fontId="5" fillId="0" borderId="0" xfId="1" applyFont="1" applyAlignment="1"/>
    <xf numFmtId="0" fontId="53" fillId="2" borderId="1" xfId="1" quotePrefix="1" applyFont="1" applyFill="1" applyBorder="1" applyAlignment="1">
      <alignment horizontal="center" vertical="center" wrapText="1"/>
    </xf>
    <xf numFmtId="0" fontId="53" fillId="2" borderId="3" xfId="1" quotePrefix="1" applyFont="1" applyFill="1" applyBorder="1" applyAlignment="1">
      <alignment horizontal="center" vertical="center" wrapText="1"/>
    </xf>
    <xf numFmtId="0" fontId="53" fillId="2" borderId="5" xfId="1" quotePrefix="1" applyFont="1" applyFill="1" applyBorder="1" applyAlignment="1">
      <alignment horizontal="center" vertical="center" wrapText="1"/>
    </xf>
    <xf numFmtId="0" fontId="53" fillId="2" borderId="9" xfId="1" quotePrefix="1" applyFont="1" applyFill="1" applyBorder="1" applyAlignment="1">
      <alignment horizontal="center" vertical="center" wrapText="1"/>
    </xf>
    <xf numFmtId="0" fontId="53" fillId="2" borderId="6" xfId="1" quotePrefix="1" applyFont="1" applyFill="1" applyBorder="1" applyAlignment="1">
      <alignment horizontal="center" vertical="center" wrapText="1"/>
    </xf>
    <xf numFmtId="0" fontId="53" fillId="0" borderId="5" xfId="1" applyFont="1" applyBorder="1" applyAlignment="1">
      <alignment horizontal="left" vertical="center"/>
    </xf>
    <xf numFmtId="0" fontId="53" fillId="0" borderId="9" xfId="1" applyFont="1" applyBorder="1" applyAlignment="1">
      <alignment horizontal="left" vertical="center"/>
    </xf>
    <xf numFmtId="0" fontId="53" fillId="0" borderId="6" xfId="1" applyFont="1" applyBorder="1" applyAlignment="1">
      <alignment horizontal="left" vertical="center"/>
    </xf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right"/>
    </xf>
    <xf numFmtId="0" fontId="65" fillId="0" borderId="0" xfId="0" applyFont="1" applyAlignment="1">
      <alignment horizontal="center"/>
    </xf>
    <xf numFmtId="0" fontId="17" fillId="0" borderId="7" xfId="0" applyFont="1" applyBorder="1" applyAlignment="1">
      <alignment horizontal="center"/>
    </xf>
    <xf numFmtId="0" fontId="66" fillId="0" borderId="1" xfId="0" applyFont="1" applyBorder="1" applyAlignment="1">
      <alignment horizontal="center" vertical="center" wrapText="1"/>
    </xf>
    <xf numFmtId="0" fontId="66" fillId="0" borderId="10" xfId="0" applyFont="1" applyBorder="1" applyAlignment="1">
      <alignment horizontal="center" vertical="center" wrapText="1"/>
    </xf>
    <xf numFmtId="0" fontId="66" fillId="0" borderId="3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top" wrapText="1"/>
    </xf>
    <xf numFmtId="0" fontId="45" fillId="0" borderId="10" xfId="0" applyFont="1" applyBorder="1" applyAlignment="1">
      <alignment horizontal="center" vertical="top" wrapText="1"/>
    </xf>
    <xf numFmtId="0" fontId="45" fillId="0" borderId="2" xfId="0" applyFont="1" applyBorder="1" applyAlignment="1">
      <alignment horizontal="center" vertical="top" wrapText="1"/>
    </xf>
    <xf numFmtId="0" fontId="63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vertical="top" wrapText="1"/>
    </xf>
    <xf numFmtId="0" fontId="6" fillId="0" borderId="0" xfId="0" applyFont="1" applyAlignment="1">
      <alignment horizontal="right" vertical="top" wrapText="1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2" fillId="0" borderId="12" xfId="0" applyFont="1" applyBorder="1" applyAlignment="1">
      <alignment horizontal="center" vertical="center"/>
    </xf>
    <xf numFmtId="0" fontId="62" fillId="0" borderId="13" xfId="0" applyFont="1" applyBorder="1" applyAlignment="1">
      <alignment horizontal="center" vertical="center"/>
    </xf>
    <xf numFmtId="0" fontId="62" fillId="0" borderId="14" xfId="0" applyFont="1" applyBorder="1" applyAlignment="1">
      <alignment horizontal="center" vertical="center"/>
    </xf>
    <xf numFmtId="0" fontId="62" fillId="0" borderId="11" xfId="0" applyFont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0" fontId="62" fillId="0" borderId="17" xfId="0" applyFont="1" applyBorder="1" applyAlignment="1">
      <alignment horizontal="center" vertical="center"/>
    </xf>
    <xf numFmtId="0" fontId="62" fillId="0" borderId="8" xfId="0" applyFont="1" applyBorder="1" applyAlignment="1">
      <alignment horizontal="center" vertical="center"/>
    </xf>
    <xf numFmtId="0" fontId="62" fillId="0" borderId="7" xfId="0" applyFont="1" applyBorder="1" applyAlignment="1">
      <alignment horizontal="center" vertical="center"/>
    </xf>
    <xf numFmtId="0" fontId="62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42" fillId="2" borderId="5" xfId="0" applyFont="1" applyFill="1" applyBorder="1" applyAlignment="1">
      <alignment horizontal="center" vertical="top" wrapText="1"/>
    </xf>
    <xf numFmtId="0" fontId="42" fillId="2" borderId="9" xfId="0" applyFont="1" applyFill="1" applyBorder="1" applyAlignment="1">
      <alignment horizontal="center" vertical="top" wrapText="1"/>
    </xf>
    <xf numFmtId="0" fontId="42" fillId="2" borderId="6" xfId="0" applyFont="1" applyFill="1" applyBorder="1" applyAlignment="1">
      <alignment horizontal="center" vertical="top" wrapText="1"/>
    </xf>
    <xf numFmtId="0" fontId="17" fillId="2" borderId="7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50" fillId="0" borderId="12" xfId="0" applyFont="1" applyBorder="1" applyAlignment="1">
      <alignment horizontal="center" vertical="center"/>
    </xf>
    <xf numFmtId="0" fontId="50" fillId="0" borderId="13" xfId="0" applyFont="1" applyBorder="1" applyAlignment="1">
      <alignment horizontal="center" vertical="center"/>
    </xf>
    <xf numFmtId="0" fontId="50" fillId="0" borderId="14" xfId="0" applyFont="1" applyBorder="1" applyAlignment="1">
      <alignment horizontal="center" vertical="center"/>
    </xf>
    <xf numFmtId="0" fontId="50" fillId="0" borderId="11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0" fillId="0" borderId="17" xfId="0" applyFont="1" applyBorder="1" applyAlignment="1">
      <alignment horizontal="center" vertical="center"/>
    </xf>
    <xf numFmtId="0" fontId="50" fillId="0" borderId="8" xfId="0" applyFont="1" applyBorder="1" applyAlignment="1">
      <alignment horizontal="center" vertical="center"/>
    </xf>
    <xf numFmtId="0" fontId="50" fillId="0" borderId="7" xfId="0" applyFont="1" applyBorder="1" applyAlignment="1">
      <alignment horizontal="center" vertical="center"/>
    </xf>
    <xf numFmtId="0" fontId="50" fillId="0" borderId="15" xfId="0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top"/>
    </xf>
    <xf numFmtId="0" fontId="2" fillId="0" borderId="9" xfId="2" applyFont="1" applyBorder="1" applyAlignment="1">
      <alignment horizontal="center" vertical="top"/>
    </xf>
    <xf numFmtId="0" fontId="2" fillId="0" borderId="2" xfId="2" applyFont="1" applyBorder="1" applyAlignment="1">
      <alignment horizontal="center" vertical="top"/>
    </xf>
    <xf numFmtId="0" fontId="7" fillId="0" borderId="0" xfId="0" applyFont="1" applyAlignment="1">
      <alignment horizontal="left"/>
    </xf>
    <xf numFmtId="0" fontId="2" fillId="0" borderId="1" xfId="2" applyFont="1" applyBorder="1" applyAlignment="1">
      <alignment horizontal="center" vertical="top" wrapText="1"/>
    </xf>
    <xf numFmtId="0" fontId="2" fillId="0" borderId="3" xfId="2" applyFont="1" applyBorder="1" applyAlignment="1">
      <alignment horizontal="center" vertical="top" wrapText="1"/>
    </xf>
    <xf numFmtId="0" fontId="6" fillId="0" borderId="5" xfId="2" applyFont="1" applyBorder="1" applyAlignment="1">
      <alignment horizontal="center" vertical="top"/>
    </xf>
    <xf numFmtId="0" fontId="6" fillId="0" borderId="9" xfId="2" applyFont="1" applyBorder="1" applyAlignment="1">
      <alignment horizontal="center" vertical="top"/>
    </xf>
    <xf numFmtId="0" fontId="6" fillId="0" borderId="16" xfId="2" applyFont="1" applyBorder="1" applyAlignment="1">
      <alignment horizontal="center" vertical="top"/>
    </xf>
    <xf numFmtId="0" fontId="4" fillId="0" borderId="0" xfId="2" applyFont="1" applyAlignment="1">
      <alignment horizontal="center"/>
    </xf>
    <xf numFmtId="0" fontId="7" fillId="0" borderId="0" xfId="2" applyFont="1" applyAlignment="1">
      <alignment horizontal="left"/>
    </xf>
    <xf numFmtId="0" fontId="2" fillId="0" borderId="5" xfId="2" applyFont="1" applyBorder="1" applyAlignment="1">
      <alignment horizontal="center" vertical="top" wrapText="1"/>
    </xf>
    <xf numFmtId="0" fontId="2" fillId="0" borderId="9" xfId="2" applyFont="1" applyBorder="1" applyAlignment="1">
      <alignment horizontal="center" vertical="top" wrapText="1"/>
    </xf>
    <xf numFmtId="0" fontId="2" fillId="0" borderId="6" xfId="2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2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0" fontId="2" fillId="2" borderId="1" xfId="1" quotePrefix="1" applyFont="1" applyFill="1" applyBorder="1" applyAlignment="1">
      <alignment horizontal="center" vertical="center" wrapText="1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 vertical="center" wrapText="1"/>
    </xf>
    <xf numFmtId="0" fontId="17" fillId="0" borderId="0" xfId="1" applyFont="1" applyAlignment="1">
      <alignment horizontal="right"/>
    </xf>
    <xf numFmtId="0" fontId="2" fillId="0" borderId="1" xfId="1" quotePrefix="1" applyFont="1" applyFill="1" applyBorder="1" applyAlignment="1">
      <alignment horizontal="center" vertical="center" wrapText="1"/>
    </xf>
    <xf numFmtId="0" fontId="2" fillId="0" borderId="3" xfId="1" quotePrefix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top"/>
    </xf>
    <xf numFmtId="0" fontId="45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/>
    </xf>
    <xf numFmtId="0" fontId="42" fillId="0" borderId="12" xfId="0" applyFont="1" applyBorder="1" applyAlignment="1">
      <alignment horizontal="center" vertical="top" wrapText="1"/>
    </xf>
    <xf numFmtId="0" fontId="42" fillId="0" borderId="13" xfId="0" applyFont="1" applyBorder="1" applyAlignment="1">
      <alignment horizontal="center" vertical="top" wrapText="1"/>
    </xf>
    <xf numFmtId="0" fontId="42" fillId="0" borderId="14" xfId="0" applyFont="1" applyBorder="1" applyAlignment="1">
      <alignment horizontal="center" vertical="top" wrapText="1"/>
    </xf>
    <xf numFmtId="0" fontId="42" fillId="0" borderId="11" xfId="0" applyFont="1" applyBorder="1" applyAlignment="1">
      <alignment horizontal="center" vertical="top" wrapText="1"/>
    </xf>
    <xf numFmtId="0" fontId="42" fillId="0" borderId="0" xfId="0" applyFont="1" applyBorder="1" applyAlignment="1">
      <alignment horizontal="center" vertical="top" wrapText="1"/>
    </xf>
    <xf numFmtId="0" fontId="42" fillId="0" borderId="17" xfId="0" applyFont="1" applyBorder="1" applyAlignment="1">
      <alignment horizontal="center" vertical="top" wrapText="1"/>
    </xf>
    <xf numFmtId="0" fontId="51" fillId="0" borderId="12" xfId="0" applyFont="1" applyBorder="1" applyAlignment="1">
      <alignment horizontal="center" vertical="center"/>
    </xf>
    <xf numFmtId="0" fontId="51" fillId="0" borderId="13" xfId="0" applyFont="1" applyBorder="1" applyAlignment="1">
      <alignment horizontal="center" vertical="center"/>
    </xf>
    <xf numFmtId="0" fontId="51" fillId="0" borderId="14" xfId="0" applyFont="1" applyBorder="1" applyAlignment="1">
      <alignment horizontal="center" vertical="center"/>
    </xf>
    <xf numFmtId="0" fontId="51" fillId="0" borderId="11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51" fillId="0" borderId="17" xfId="0" applyFont="1" applyBorder="1" applyAlignment="1">
      <alignment horizontal="center" vertical="center"/>
    </xf>
    <xf numFmtId="0" fontId="51" fillId="0" borderId="8" xfId="0" applyFont="1" applyBorder="1" applyAlignment="1">
      <alignment horizontal="center" vertical="center"/>
    </xf>
    <xf numFmtId="0" fontId="51" fillId="0" borderId="7" xfId="0" applyFont="1" applyBorder="1" applyAlignment="1">
      <alignment horizontal="center" vertical="center"/>
    </xf>
    <xf numFmtId="0" fontId="51" fillId="0" borderId="15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5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5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/>
    </xf>
    <xf numFmtId="0" fontId="2" fillId="2" borderId="12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/>
    </xf>
    <xf numFmtId="0" fontId="50" fillId="2" borderId="12" xfId="0" applyFont="1" applyFill="1" applyBorder="1" applyAlignment="1">
      <alignment horizontal="center" vertical="center" wrapText="1"/>
    </xf>
    <xf numFmtId="0" fontId="50" fillId="2" borderId="13" xfId="0" applyFont="1" applyFill="1" applyBorder="1" applyAlignment="1">
      <alignment horizontal="center" vertical="center" wrapText="1"/>
    </xf>
    <xf numFmtId="0" fontId="50" fillId="2" borderId="14" xfId="0" applyFont="1" applyFill="1" applyBorder="1" applyAlignment="1">
      <alignment horizontal="center" vertical="center" wrapText="1"/>
    </xf>
    <xf numFmtId="0" fontId="50" fillId="2" borderId="11" xfId="0" applyFont="1" applyFill="1" applyBorder="1" applyAlignment="1">
      <alignment horizontal="center" vertical="center" wrapText="1"/>
    </xf>
    <xf numFmtId="0" fontId="50" fillId="2" borderId="0" xfId="0" applyFont="1" applyFill="1" applyBorder="1" applyAlignment="1">
      <alignment horizontal="center" vertical="center" wrapText="1"/>
    </xf>
    <xf numFmtId="0" fontId="50" fillId="2" borderId="17" xfId="0" applyFont="1" applyFill="1" applyBorder="1" applyAlignment="1">
      <alignment horizontal="center" vertical="center" wrapText="1"/>
    </xf>
    <xf numFmtId="0" fontId="50" fillId="2" borderId="8" xfId="0" applyFont="1" applyFill="1" applyBorder="1" applyAlignment="1">
      <alignment horizontal="center" vertical="center" wrapText="1"/>
    </xf>
    <xf numFmtId="0" fontId="50" fillId="2" borderId="7" xfId="0" applyFont="1" applyFill="1" applyBorder="1" applyAlignment="1">
      <alignment horizontal="center" vertical="center" wrapText="1"/>
    </xf>
    <xf numFmtId="0" fontId="50" fillId="2" borderId="15" xfId="0" applyFont="1" applyFill="1" applyBorder="1" applyAlignment="1">
      <alignment horizontal="center" vertical="center" wrapText="1"/>
    </xf>
    <xf numFmtId="0" fontId="27" fillId="0" borderId="0" xfId="1" applyFont="1" applyAlignment="1">
      <alignment horizontal="center"/>
    </xf>
    <xf numFmtId="0" fontId="21" fillId="0" borderId="1" xfId="1" applyFont="1" applyBorder="1" applyAlignment="1">
      <alignment horizontal="center" vertical="top" wrapText="1"/>
    </xf>
    <xf numFmtId="0" fontId="21" fillId="0" borderId="3" xfId="1" applyFont="1" applyBorder="1" applyAlignment="1">
      <alignment horizontal="center" vertical="top" wrapText="1"/>
    </xf>
    <xf numFmtId="0" fontId="21" fillId="0" borderId="5" xfId="1" applyFont="1" applyBorder="1" applyAlignment="1">
      <alignment horizontal="center" vertical="top" wrapText="1"/>
    </xf>
    <xf numFmtId="0" fontId="21" fillId="0" borderId="9" xfId="1" applyFont="1" applyBorder="1" applyAlignment="1">
      <alignment horizontal="center" vertical="top" wrapText="1"/>
    </xf>
    <xf numFmtId="0" fontId="21" fillId="0" borderId="14" xfId="1" applyFont="1" applyBorder="1" applyAlignment="1">
      <alignment horizontal="center" vertical="top" wrapText="1"/>
    </xf>
    <xf numFmtId="0" fontId="21" fillId="0" borderId="2" xfId="1" applyFont="1" applyBorder="1" applyAlignment="1">
      <alignment horizontal="center" vertical="top" wrapText="1"/>
    </xf>
    <xf numFmtId="0" fontId="21" fillId="0" borderId="6" xfId="1" applyFont="1" applyBorder="1" applyAlignment="1">
      <alignment horizontal="center" vertical="top" wrapText="1"/>
    </xf>
    <xf numFmtId="0" fontId="19" fillId="0" borderId="2" xfId="1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19" fillId="0" borderId="5" xfId="1" applyFont="1" applyBorder="1" applyAlignment="1">
      <alignment horizontal="center" vertical="top" wrapText="1"/>
    </xf>
    <xf numFmtId="0" fontId="19" fillId="0" borderId="9" xfId="1" applyFont="1" applyBorder="1" applyAlignment="1">
      <alignment horizontal="center" vertical="top" wrapText="1"/>
    </xf>
    <xf numFmtId="0" fontId="19" fillId="0" borderId="6" xfId="1" applyFont="1" applyBorder="1" applyAlignment="1">
      <alignment horizontal="center" vertical="top" wrapText="1"/>
    </xf>
    <xf numFmtId="0" fontId="19" fillId="0" borderId="2" xfId="1" applyFont="1" applyBorder="1" applyAlignment="1">
      <alignment horizontal="center" wrapText="1"/>
    </xf>
    <xf numFmtId="0" fontId="19" fillId="0" borderId="5" xfId="1" applyFont="1" applyBorder="1" applyAlignment="1">
      <alignment horizontal="center" wrapText="1"/>
    </xf>
    <xf numFmtId="0" fontId="19" fillId="0" borderId="9" xfId="1" applyFont="1" applyBorder="1" applyAlignment="1">
      <alignment horizontal="center" wrapText="1"/>
    </xf>
    <xf numFmtId="0" fontId="19" fillId="0" borderId="6" xfId="1" applyFont="1" applyBorder="1" applyAlignment="1">
      <alignment horizontal="center" wrapText="1"/>
    </xf>
    <xf numFmtId="0" fontId="22" fillId="0" borderId="0" xfId="1" applyFont="1" applyAlignment="1">
      <alignment horizontal="center"/>
    </xf>
    <xf numFmtId="0" fontId="12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wrapText="1"/>
    </xf>
    <xf numFmtId="0" fontId="19" fillId="0" borderId="1" xfId="1" applyFont="1" applyBorder="1" applyAlignment="1">
      <alignment horizontal="center" vertical="top"/>
    </xf>
    <xf numFmtId="0" fontId="19" fillId="0" borderId="10" xfId="1" applyFont="1" applyBorder="1" applyAlignment="1">
      <alignment horizontal="center" vertical="top"/>
    </xf>
    <xf numFmtId="0" fontId="19" fillId="0" borderId="3" xfId="1" applyFont="1" applyBorder="1" applyAlignment="1">
      <alignment horizontal="center" vertical="top"/>
    </xf>
    <xf numFmtId="0" fontId="21" fillId="0" borderId="10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7" xfId="1" applyFont="1" applyBorder="1" applyAlignment="1">
      <alignment horizontal="center" vertical="top" wrapText="1"/>
    </xf>
    <xf numFmtId="0" fontId="3" fillId="0" borderId="0" xfId="3" applyFont="1" applyAlignment="1">
      <alignment horizontal="right"/>
    </xf>
    <xf numFmtId="0" fontId="4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2" fillId="0" borderId="0" xfId="3" applyFont="1" applyAlignment="1">
      <alignment horizontal="left"/>
    </xf>
    <xf numFmtId="0" fontId="17" fillId="0" borderId="5" xfId="3" applyFont="1" applyBorder="1" applyAlignment="1">
      <alignment horizontal="center" vertical="top" wrapText="1"/>
    </xf>
    <xf numFmtId="0" fontId="17" fillId="0" borderId="9" xfId="3" applyFont="1" applyBorder="1" applyAlignment="1">
      <alignment horizontal="center" vertical="top" wrapText="1"/>
    </xf>
    <xf numFmtId="0" fontId="17" fillId="0" borderId="6" xfId="3" applyFont="1" applyBorder="1" applyAlignment="1">
      <alignment horizontal="center" vertical="top" wrapText="1"/>
    </xf>
    <xf numFmtId="0" fontId="17" fillId="0" borderId="5" xfId="3" applyFont="1" applyBorder="1" applyAlignment="1">
      <alignment horizontal="center" vertical="top"/>
    </xf>
    <xf numFmtId="0" fontId="17" fillId="0" borderId="9" xfId="3" applyFont="1" applyBorder="1" applyAlignment="1">
      <alignment horizontal="center" vertical="top"/>
    </xf>
    <xf numFmtId="0" fontId="17" fillId="0" borderId="6" xfId="3" applyFont="1" applyBorder="1" applyAlignment="1">
      <alignment horizontal="center" vertical="top"/>
    </xf>
    <xf numFmtId="0" fontId="17" fillId="0" borderId="12" xfId="3" applyFont="1" applyBorder="1" applyAlignment="1">
      <alignment horizontal="center" vertical="top" wrapText="1"/>
    </xf>
    <xf numFmtId="0" fontId="17" fillId="0" borderId="13" xfId="3" applyFont="1" applyBorder="1" applyAlignment="1">
      <alignment horizontal="center" vertical="top" wrapText="1"/>
    </xf>
    <xf numFmtId="0" fontId="17" fillId="0" borderId="14" xfId="3" applyFont="1" applyBorder="1" applyAlignment="1">
      <alignment horizontal="center" vertical="top" wrapText="1"/>
    </xf>
    <xf numFmtId="0" fontId="17" fillId="0" borderId="8" xfId="3" applyFont="1" applyBorder="1" applyAlignment="1">
      <alignment horizontal="center" vertical="top" wrapText="1"/>
    </xf>
    <xf numFmtId="0" fontId="17" fillId="0" borderId="7" xfId="3" applyFont="1" applyBorder="1" applyAlignment="1">
      <alignment horizontal="center" vertical="top" wrapText="1"/>
    </xf>
    <xf numFmtId="0" fontId="17" fillId="0" borderId="15" xfId="3" applyFont="1" applyBorder="1" applyAlignment="1">
      <alignment horizontal="center" vertical="top" wrapText="1"/>
    </xf>
    <xf numFmtId="0" fontId="17" fillId="0" borderId="7" xfId="3" applyFont="1" applyBorder="1" applyAlignment="1">
      <alignment horizontal="center"/>
    </xf>
    <xf numFmtId="0" fontId="17" fillId="0" borderId="1" xfId="3" applyFont="1" applyBorder="1" applyAlignment="1">
      <alignment horizontal="center" vertical="top" wrapText="1"/>
    </xf>
    <xf numFmtId="0" fontId="17" fillId="0" borderId="3" xfId="3" applyFont="1" applyBorder="1" applyAlignment="1">
      <alignment horizontal="center" vertical="top" wrapText="1"/>
    </xf>
    <xf numFmtId="0" fontId="8" fillId="0" borderId="5" xfId="3" applyFont="1" applyBorder="1" applyAlignment="1">
      <alignment horizontal="center" vertical="top" wrapText="1"/>
    </xf>
    <xf numFmtId="0" fontId="8" fillId="0" borderId="6" xfId="3" applyFont="1" applyBorder="1" applyAlignment="1">
      <alignment horizontal="center" vertical="top" wrapText="1"/>
    </xf>
    <xf numFmtId="0" fontId="2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17" fillId="0" borderId="0" xfId="2" applyFont="1" applyBorder="1" applyAlignment="1">
      <alignment horizontal="right"/>
    </xf>
    <xf numFmtId="0" fontId="5" fillId="0" borderId="0" xfId="2" applyFont="1" applyAlignment="1">
      <alignment horizontal="center" wrapText="1"/>
    </xf>
    <xf numFmtId="0" fontId="7" fillId="0" borderId="0" xfId="2" applyFont="1"/>
    <xf numFmtId="0" fontId="2" fillId="0" borderId="2" xfId="2" applyFont="1" applyBorder="1" applyAlignment="1">
      <alignment horizontal="center"/>
    </xf>
    <xf numFmtId="0" fontId="50" fillId="0" borderId="12" xfId="2" applyFont="1" applyBorder="1" applyAlignment="1">
      <alignment horizontal="center" vertical="center"/>
    </xf>
    <xf numFmtId="0" fontId="50" fillId="0" borderId="13" xfId="2" applyFont="1" applyBorder="1" applyAlignment="1">
      <alignment horizontal="center" vertical="center"/>
    </xf>
    <xf numFmtId="0" fontId="50" fillId="0" borderId="14" xfId="2" applyFont="1" applyBorder="1" applyAlignment="1">
      <alignment horizontal="center" vertical="center"/>
    </xf>
    <xf numFmtId="0" fontId="50" fillId="0" borderId="11" xfId="2" applyFont="1" applyBorder="1" applyAlignment="1">
      <alignment horizontal="center" vertical="center"/>
    </xf>
    <xf numFmtId="0" fontId="50" fillId="0" borderId="0" xfId="2" applyFont="1" applyBorder="1" applyAlignment="1">
      <alignment horizontal="center" vertical="center"/>
    </xf>
    <xf numFmtId="0" fontId="50" fillId="0" borderId="17" xfId="2" applyFont="1" applyBorder="1" applyAlignment="1">
      <alignment horizontal="center" vertical="center"/>
    </xf>
    <xf numFmtId="0" fontId="50" fillId="0" borderId="8" xfId="2" applyFont="1" applyBorder="1" applyAlignment="1">
      <alignment horizontal="center" vertical="center"/>
    </xf>
    <xf numFmtId="0" fontId="50" fillId="0" borderId="7" xfId="2" applyFont="1" applyBorder="1" applyAlignment="1">
      <alignment horizontal="center" vertical="center"/>
    </xf>
    <xf numFmtId="0" fontId="50" fillId="0" borderId="15" xfId="2" applyFont="1" applyBorder="1" applyAlignment="1">
      <alignment horizontal="center" vertical="center"/>
    </xf>
  </cellXfs>
  <cellStyles count="6">
    <cellStyle name="Normal" xfId="0" builtinId="0"/>
    <cellStyle name="Normal 2" xfId="1"/>
    <cellStyle name="Normal 2 2" xfId="5"/>
    <cellStyle name="Normal 3" xfId="2"/>
    <cellStyle name="Normal 3 2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3</xdr:row>
      <xdr:rowOff>3094</xdr:rowOff>
    </xdr:from>
    <xdr:ext cx="9271663" cy="4551367"/>
    <xdr:sp macro="" textlink="">
      <xdr:nvSpPr>
        <xdr:cNvPr id="2" name="Rectangle 1"/>
        <xdr:cNvSpPr/>
      </xdr:nvSpPr>
      <xdr:spPr>
        <a:xfrm>
          <a:off x="82550" y="479344"/>
          <a:ext cx="9271663" cy="455136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Annual Work Plan &amp; Budget</a:t>
          </a:r>
        </a:p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2018-19</a:t>
          </a: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5100"/>
            </a:lnSpc>
          </a:pPr>
          <a:r>
            <a:rPr lang="en-US" sz="4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State/UT</a:t>
          </a: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: TELANGANA</a:t>
          </a:r>
        </a:p>
        <a:p>
          <a:pPr algn="ctr">
            <a:lnSpc>
              <a:spcPts val="5100"/>
            </a:lnSpc>
          </a:pP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Date of Submission : 17-05-2018</a:t>
          </a: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55059</xdr:rowOff>
    </xdr:from>
    <xdr:ext cx="5588000" cy="2628220"/>
    <xdr:sp macro="" textlink="">
      <xdr:nvSpPr>
        <xdr:cNvPr id="2" name="Rectangle 1"/>
        <xdr:cNvSpPr/>
      </xdr:nvSpPr>
      <xdr:spPr>
        <a:xfrm>
          <a:off x="0" y="531309"/>
          <a:ext cx="5588000" cy="26282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Performance during </a:t>
          </a:r>
        </a:p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2017-18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SheetLayoutView="90" workbookViewId="0">
      <selection activeCell="M46" sqref="M46"/>
    </sheetView>
  </sheetViews>
  <sheetFormatPr defaultRowHeight="12.75" x14ac:dyDescent="0.2"/>
  <cols>
    <col min="15" max="15" width="12.42578125" customWidth="1"/>
  </cols>
  <sheetData/>
  <printOptions horizontalCentered="1"/>
  <pageMargins left="0.34" right="0.21" top="0.47" bottom="0" header="0.55000000000000004" footer="0.22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opLeftCell="A10" zoomScaleSheetLayoutView="80" workbookViewId="0">
      <selection activeCell="M46" sqref="M46"/>
    </sheetView>
  </sheetViews>
  <sheetFormatPr defaultRowHeight="12.75" x14ac:dyDescent="0.2"/>
  <cols>
    <col min="1" max="1" width="9.140625" style="199"/>
    <col min="2" max="2" width="21.7109375" style="199" customWidth="1"/>
    <col min="3" max="3" width="11.28515625" style="199" customWidth="1"/>
    <col min="4" max="4" width="9.140625" style="199"/>
    <col min="5" max="5" width="9.5703125" style="199" customWidth="1"/>
    <col min="6" max="6" width="9.85546875" style="199" customWidth="1"/>
    <col min="7" max="7" width="8.85546875" style="199" customWidth="1"/>
    <col min="8" max="8" width="10.5703125" style="199" customWidth="1"/>
    <col min="9" max="9" width="9.85546875" style="199" customWidth="1"/>
    <col min="10" max="10" width="9.140625" style="199"/>
    <col min="11" max="11" width="11.85546875" style="199" customWidth="1"/>
    <col min="12" max="12" width="9.42578125" style="199" customWidth="1"/>
    <col min="13" max="13" width="12" style="199" customWidth="1"/>
    <col min="14" max="14" width="14.140625" style="199" customWidth="1"/>
    <col min="15" max="16384" width="9.140625" style="199"/>
  </cols>
  <sheetData>
    <row r="1" spans="1:19" ht="12.75" customHeight="1" x14ac:dyDescent="0.2">
      <c r="D1" s="518"/>
      <c r="E1" s="518"/>
      <c r="F1" s="518"/>
      <c r="G1" s="518"/>
      <c r="H1" s="518"/>
      <c r="I1" s="518"/>
      <c r="J1" s="518"/>
      <c r="M1" s="195" t="s">
        <v>261</v>
      </c>
    </row>
    <row r="2" spans="1:19" ht="15.75" x14ac:dyDescent="0.25">
      <c r="A2" s="553" t="s">
        <v>0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</row>
    <row r="3" spans="1:19" ht="20.25" x14ac:dyDescent="0.3">
      <c r="A3" s="554" t="s">
        <v>646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</row>
    <row r="4" spans="1:19" ht="11.25" customHeight="1" x14ac:dyDescent="0.2"/>
    <row r="5" spans="1:19" ht="15.75" x14ac:dyDescent="0.25">
      <c r="A5" s="555" t="s">
        <v>653</v>
      </c>
      <c r="B5" s="555"/>
      <c r="C5" s="555"/>
      <c r="D5" s="555"/>
      <c r="E5" s="555"/>
      <c r="F5" s="555"/>
      <c r="G5" s="555"/>
      <c r="H5" s="555"/>
      <c r="I5" s="555"/>
      <c r="J5" s="555"/>
      <c r="K5" s="555"/>
      <c r="L5" s="555"/>
      <c r="M5" s="555"/>
      <c r="N5" s="555"/>
    </row>
    <row r="7" spans="1:19" s="5" customFormat="1" x14ac:dyDescent="0.2">
      <c r="A7" s="21" t="s">
        <v>883</v>
      </c>
      <c r="B7" s="21"/>
      <c r="L7" s="643" t="s">
        <v>895</v>
      </c>
      <c r="M7" s="643"/>
      <c r="N7" s="643"/>
    </row>
    <row r="8" spans="1:19" ht="15.75" customHeight="1" x14ac:dyDescent="0.2">
      <c r="A8" s="639" t="s">
        <v>2</v>
      </c>
      <c r="B8" s="639" t="s">
        <v>3</v>
      </c>
      <c r="C8" s="549" t="s">
        <v>4</v>
      </c>
      <c r="D8" s="549"/>
      <c r="E8" s="549"/>
      <c r="F8" s="534"/>
      <c r="G8" s="534"/>
      <c r="H8" s="549" t="s">
        <v>97</v>
      </c>
      <c r="I8" s="549"/>
      <c r="J8" s="549"/>
      <c r="K8" s="549"/>
      <c r="L8" s="549"/>
      <c r="M8" s="639" t="s">
        <v>132</v>
      </c>
      <c r="N8" s="523" t="s">
        <v>133</v>
      </c>
    </row>
    <row r="9" spans="1:19" ht="51" x14ac:dyDescent="0.2">
      <c r="A9" s="640"/>
      <c r="B9" s="640"/>
      <c r="C9" s="175" t="s">
        <v>5</v>
      </c>
      <c r="D9" s="175" t="s">
        <v>6</v>
      </c>
      <c r="E9" s="175" t="s">
        <v>360</v>
      </c>
      <c r="F9" s="175" t="s">
        <v>95</v>
      </c>
      <c r="G9" s="175" t="s">
        <v>115</v>
      </c>
      <c r="H9" s="175" t="s">
        <v>5</v>
      </c>
      <c r="I9" s="175" t="s">
        <v>6</v>
      </c>
      <c r="J9" s="175" t="s">
        <v>360</v>
      </c>
      <c r="K9" s="177" t="s">
        <v>95</v>
      </c>
      <c r="L9" s="177" t="s">
        <v>116</v>
      </c>
      <c r="M9" s="640"/>
      <c r="N9" s="523"/>
      <c r="R9" s="8"/>
      <c r="S9" s="10"/>
    </row>
    <row r="10" spans="1:19" s="5" customFormat="1" x14ac:dyDescent="0.2">
      <c r="A10" s="175">
        <v>1</v>
      </c>
      <c r="B10" s="175">
        <v>2</v>
      </c>
      <c r="C10" s="175">
        <v>3</v>
      </c>
      <c r="D10" s="175">
        <v>4</v>
      </c>
      <c r="E10" s="175">
        <v>5</v>
      </c>
      <c r="F10" s="175">
        <v>6</v>
      </c>
      <c r="G10" s="175">
        <v>7</v>
      </c>
      <c r="H10" s="175">
        <v>8</v>
      </c>
      <c r="I10" s="175">
        <v>9</v>
      </c>
      <c r="J10" s="175">
        <v>10</v>
      </c>
      <c r="K10" s="169">
        <v>11</v>
      </c>
      <c r="L10" s="68">
        <v>12</v>
      </c>
      <c r="M10" s="68">
        <v>13</v>
      </c>
      <c r="N10" s="169">
        <v>14</v>
      </c>
    </row>
    <row r="11" spans="1:19" x14ac:dyDescent="0.2">
      <c r="A11" s="235">
        <v>1</v>
      </c>
      <c r="B11" s="235" t="s">
        <v>844</v>
      </c>
      <c r="C11" s="8">
        <v>108</v>
      </c>
      <c r="D11" s="8">
        <v>2</v>
      </c>
      <c r="E11" s="8">
        <v>0</v>
      </c>
      <c r="F11" s="8">
        <v>1</v>
      </c>
      <c r="G11" s="8">
        <f>SUM(C11:F11)</f>
        <v>111</v>
      </c>
      <c r="H11" s="8">
        <v>108</v>
      </c>
      <c r="I11" s="8">
        <v>2</v>
      </c>
      <c r="J11" s="8">
        <v>0</v>
      </c>
      <c r="K11" s="8">
        <v>1</v>
      </c>
      <c r="L11" s="8">
        <f>SUM(H11:K11)</f>
        <v>111</v>
      </c>
      <c r="M11" s="8">
        <f>G11-L11</f>
        <v>0</v>
      </c>
      <c r="N11" s="8"/>
    </row>
    <row r="12" spans="1:19" x14ac:dyDescent="0.2">
      <c r="A12" s="235">
        <f>A11+1</f>
        <v>2</v>
      </c>
      <c r="B12" s="235" t="s">
        <v>809</v>
      </c>
      <c r="C12" s="8">
        <v>110</v>
      </c>
      <c r="D12" s="8">
        <v>10</v>
      </c>
      <c r="E12" s="8">
        <v>0</v>
      </c>
      <c r="F12" s="8">
        <v>0</v>
      </c>
      <c r="G12" s="8">
        <f t="shared" ref="G12:G41" si="0">SUM(C12:F12)</f>
        <v>120</v>
      </c>
      <c r="H12" s="8">
        <v>110</v>
      </c>
      <c r="I12" s="8">
        <v>10</v>
      </c>
      <c r="J12" s="8">
        <v>0</v>
      </c>
      <c r="K12" s="8">
        <v>0</v>
      </c>
      <c r="L12" s="8">
        <f t="shared" ref="L12:L41" si="1">SUM(H12:K12)</f>
        <v>120</v>
      </c>
      <c r="M12" s="8">
        <f t="shared" ref="M12:M41" si="2">G12-L12</f>
        <v>0</v>
      </c>
      <c r="N12" s="8"/>
    </row>
    <row r="13" spans="1:19" ht="38.25" x14ac:dyDescent="0.2">
      <c r="A13" s="235">
        <f t="shared" ref="A13:A41" si="3">A12+1</f>
        <v>3</v>
      </c>
      <c r="B13" s="235" t="s">
        <v>845</v>
      </c>
      <c r="C13" s="8">
        <v>183</v>
      </c>
      <c r="D13" s="8">
        <v>114</v>
      </c>
      <c r="E13" s="8">
        <v>0</v>
      </c>
      <c r="F13" s="8">
        <v>0</v>
      </c>
      <c r="G13" s="8">
        <f t="shared" si="0"/>
        <v>297</v>
      </c>
      <c r="H13" s="8">
        <v>171</v>
      </c>
      <c r="I13" s="8">
        <v>88</v>
      </c>
      <c r="J13" s="8">
        <v>0</v>
      </c>
      <c r="K13" s="8">
        <v>0</v>
      </c>
      <c r="L13" s="8">
        <f t="shared" si="1"/>
        <v>259</v>
      </c>
      <c r="M13" s="8">
        <f t="shared" si="2"/>
        <v>38</v>
      </c>
      <c r="N13" s="87" t="s">
        <v>942</v>
      </c>
    </row>
    <row r="14" spans="1:19" x14ac:dyDescent="0.2">
      <c r="A14" s="235">
        <f t="shared" si="3"/>
        <v>4</v>
      </c>
      <c r="B14" s="235" t="s">
        <v>810</v>
      </c>
      <c r="C14" s="8">
        <v>200</v>
      </c>
      <c r="D14" s="8">
        <v>0</v>
      </c>
      <c r="E14" s="8">
        <v>0</v>
      </c>
      <c r="F14" s="8">
        <v>0</v>
      </c>
      <c r="G14" s="8">
        <f t="shared" si="0"/>
        <v>200</v>
      </c>
      <c r="H14" s="8">
        <v>200</v>
      </c>
      <c r="I14" s="8">
        <v>0</v>
      </c>
      <c r="J14" s="8">
        <v>0</v>
      </c>
      <c r="K14" s="8">
        <v>0</v>
      </c>
      <c r="L14" s="8">
        <f t="shared" si="1"/>
        <v>200</v>
      </c>
      <c r="M14" s="8">
        <f t="shared" si="2"/>
        <v>0</v>
      </c>
      <c r="N14" s="8"/>
    </row>
    <row r="15" spans="1:19" x14ac:dyDescent="0.2">
      <c r="A15" s="235">
        <f t="shared" si="3"/>
        <v>5</v>
      </c>
      <c r="B15" s="235" t="s">
        <v>811</v>
      </c>
      <c r="C15" s="8">
        <v>119</v>
      </c>
      <c r="D15" s="8">
        <v>3</v>
      </c>
      <c r="E15" s="8">
        <v>0</v>
      </c>
      <c r="F15" s="8">
        <v>0</v>
      </c>
      <c r="G15" s="8">
        <f t="shared" si="0"/>
        <v>122</v>
      </c>
      <c r="H15" s="8">
        <v>119</v>
      </c>
      <c r="I15" s="8">
        <v>3</v>
      </c>
      <c r="J15" s="8">
        <v>0</v>
      </c>
      <c r="K15" s="8">
        <v>0</v>
      </c>
      <c r="L15" s="8">
        <f t="shared" si="1"/>
        <v>122</v>
      </c>
      <c r="M15" s="8">
        <f t="shared" si="2"/>
        <v>0</v>
      </c>
      <c r="N15" s="8"/>
    </row>
    <row r="16" spans="1:19" x14ac:dyDescent="0.2">
      <c r="A16" s="235">
        <f t="shared" si="3"/>
        <v>6</v>
      </c>
      <c r="B16" s="235" t="s">
        <v>812</v>
      </c>
      <c r="C16" s="8">
        <v>118</v>
      </c>
      <c r="D16" s="8">
        <v>0</v>
      </c>
      <c r="E16" s="8">
        <v>0</v>
      </c>
      <c r="F16" s="8">
        <v>0</v>
      </c>
      <c r="G16" s="8">
        <f t="shared" si="0"/>
        <v>118</v>
      </c>
      <c r="H16" s="8">
        <v>118</v>
      </c>
      <c r="I16" s="8">
        <v>0</v>
      </c>
      <c r="J16" s="8">
        <v>0</v>
      </c>
      <c r="K16" s="8">
        <v>0</v>
      </c>
      <c r="L16" s="8">
        <f t="shared" si="1"/>
        <v>118</v>
      </c>
      <c r="M16" s="8">
        <f t="shared" si="2"/>
        <v>0</v>
      </c>
      <c r="N16" s="8"/>
    </row>
    <row r="17" spans="1:14" x14ac:dyDescent="0.2">
      <c r="A17" s="235">
        <f t="shared" si="3"/>
        <v>7</v>
      </c>
      <c r="B17" s="235" t="s">
        <v>813</v>
      </c>
      <c r="C17" s="8">
        <v>85</v>
      </c>
      <c r="D17" s="8">
        <v>2</v>
      </c>
      <c r="E17" s="8">
        <v>0</v>
      </c>
      <c r="F17" s="8">
        <v>1</v>
      </c>
      <c r="G17" s="8">
        <f t="shared" si="0"/>
        <v>88</v>
      </c>
      <c r="H17" s="8">
        <v>85</v>
      </c>
      <c r="I17" s="8">
        <v>2</v>
      </c>
      <c r="J17" s="8">
        <v>0</v>
      </c>
      <c r="K17" s="8">
        <v>1</v>
      </c>
      <c r="L17" s="8">
        <f t="shared" si="1"/>
        <v>88</v>
      </c>
      <c r="M17" s="8">
        <f t="shared" si="2"/>
        <v>0</v>
      </c>
      <c r="N17" s="8"/>
    </row>
    <row r="18" spans="1:14" x14ac:dyDescent="0.2">
      <c r="A18" s="235">
        <f t="shared" si="3"/>
        <v>8</v>
      </c>
      <c r="B18" s="235" t="s">
        <v>814</v>
      </c>
      <c r="C18" s="8">
        <v>191</v>
      </c>
      <c r="D18" s="8">
        <v>2</v>
      </c>
      <c r="E18" s="8">
        <v>0</v>
      </c>
      <c r="F18" s="8">
        <v>0</v>
      </c>
      <c r="G18" s="8">
        <f t="shared" si="0"/>
        <v>193</v>
      </c>
      <c r="H18" s="8">
        <v>191</v>
      </c>
      <c r="I18" s="8">
        <v>2</v>
      </c>
      <c r="J18" s="8">
        <v>0</v>
      </c>
      <c r="K18" s="8">
        <v>0</v>
      </c>
      <c r="L18" s="8">
        <f t="shared" si="1"/>
        <v>193</v>
      </c>
      <c r="M18" s="8">
        <f t="shared" si="2"/>
        <v>0</v>
      </c>
      <c r="N18" s="8"/>
    </row>
    <row r="19" spans="1:14" x14ac:dyDescent="0.2">
      <c r="A19" s="235">
        <f t="shared" si="3"/>
        <v>9</v>
      </c>
      <c r="B19" s="235" t="s">
        <v>815</v>
      </c>
      <c r="C19" s="8">
        <v>162</v>
      </c>
      <c r="D19" s="8">
        <v>8</v>
      </c>
      <c r="E19" s="8">
        <v>0</v>
      </c>
      <c r="F19" s="8">
        <v>2</v>
      </c>
      <c r="G19" s="8">
        <f t="shared" si="0"/>
        <v>172</v>
      </c>
      <c r="H19" s="8">
        <v>162</v>
      </c>
      <c r="I19" s="8">
        <v>8</v>
      </c>
      <c r="J19" s="8">
        <v>0</v>
      </c>
      <c r="K19" s="8">
        <v>2</v>
      </c>
      <c r="L19" s="8">
        <f t="shared" si="1"/>
        <v>172</v>
      </c>
      <c r="M19" s="8">
        <f t="shared" si="2"/>
        <v>0</v>
      </c>
      <c r="N19" s="8"/>
    </row>
    <row r="20" spans="1:14" x14ac:dyDescent="0.2">
      <c r="A20" s="235">
        <f t="shared" si="3"/>
        <v>10</v>
      </c>
      <c r="B20" s="235" t="s">
        <v>816</v>
      </c>
      <c r="C20" s="8">
        <v>213</v>
      </c>
      <c r="D20" s="8">
        <v>9</v>
      </c>
      <c r="E20" s="8">
        <v>0</v>
      </c>
      <c r="F20" s="8">
        <v>0</v>
      </c>
      <c r="G20" s="8">
        <f t="shared" si="0"/>
        <v>222</v>
      </c>
      <c r="H20" s="8">
        <v>213</v>
      </c>
      <c r="I20" s="8">
        <v>9</v>
      </c>
      <c r="J20" s="8">
        <v>0</v>
      </c>
      <c r="K20" s="8">
        <v>0</v>
      </c>
      <c r="L20" s="8">
        <f t="shared" si="1"/>
        <v>222</v>
      </c>
      <c r="M20" s="8">
        <f t="shared" si="2"/>
        <v>0</v>
      </c>
      <c r="N20" s="8"/>
    </row>
    <row r="21" spans="1:14" x14ac:dyDescent="0.2">
      <c r="A21" s="235">
        <f t="shared" si="3"/>
        <v>11</v>
      </c>
      <c r="B21" s="235" t="s">
        <v>846</v>
      </c>
      <c r="C21" s="8">
        <v>60</v>
      </c>
      <c r="D21" s="8">
        <v>4</v>
      </c>
      <c r="E21" s="8">
        <v>0</v>
      </c>
      <c r="F21" s="8">
        <v>0</v>
      </c>
      <c r="G21" s="8">
        <f t="shared" si="0"/>
        <v>64</v>
      </c>
      <c r="H21" s="8">
        <v>60</v>
      </c>
      <c r="I21" s="8">
        <v>4</v>
      </c>
      <c r="J21" s="8">
        <v>0</v>
      </c>
      <c r="K21" s="8">
        <v>0</v>
      </c>
      <c r="L21" s="8">
        <f t="shared" si="1"/>
        <v>64</v>
      </c>
      <c r="M21" s="8">
        <f t="shared" si="2"/>
        <v>0</v>
      </c>
      <c r="N21" s="8"/>
    </row>
    <row r="22" spans="1:14" x14ac:dyDescent="0.2">
      <c r="A22" s="235">
        <f t="shared" si="3"/>
        <v>12</v>
      </c>
      <c r="B22" s="235" t="s">
        <v>817</v>
      </c>
      <c r="C22" s="8">
        <v>109</v>
      </c>
      <c r="D22" s="8">
        <v>2</v>
      </c>
      <c r="E22" s="8">
        <v>0</v>
      </c>
      <c r="F22" s="8">
        <v>0</v>
      </c>
      <c r="G22" s="8">
        <f t="shared" si="0"/>
        <v>111</v>
      </c>
      <c r="H22" s="8">
        <v>109</v>
      </c>
      <c r="I22" s="8">
        <v>2</v>
      </c>
      <c r="J22" s="8">
        <v>0</v>
      </c>
      <c r="K22" s="8">
        <v>0</v>
      </c>
      <c r="L22" s="8">
        <f t="shared" si="1"/>
        <v>111</v>
      </c>
      <c r="M22" s="8">
        <f t="shared" si="2"/>
        <v>0</v>
      </c>
      <c r="N22" s="8"/>
    </row>
    <row r="23" spans="1:14" x14ac:dyDescent="0.2">
      <c r="A23" s="235">
        <f t="shared" si="3"/>
        <v>13</v>
      </c>
      <c r="B23" s="235" t="s">
        <v>818</v>
      </c>
      <c r="C23" s="8">
        <v>216</v>
      </c>
      <c r="D23" s="8">
        <v>7</v>
      </c>
      <c r="E23" s="8">
        <v>0</v>
      </c>
      <c r="F23" s="8">
        <v>0</v>
      </c>
      <c r="G23" s="8">
        <f t="shared" si="0"/>
        <v>223</v>
      </c>
      <c r="H23" s="8">
        <v>216</v>
      </c>
      <c r="I23" s="8">
        <v>7</v>
      </c>
      <c r="J23" s="8">
        <v>0</v>
      </c>
      <c r="K23" s="8">
        <v>0</v>
      </c>
      <c r="L23" s="8">
        <f t="shared" si="1"/>
        <v>223</v>
      </c>
      <c r="M23" s="8">
        <f t="shared" si="2"/>
        <v>0</v>
      </c>
      <c r="N23" s="8"/>
    </row>
    <row r="24" spans="1:14" x14ac:dyDescent="0.2">
      <c r="A24" s="235">
        <f t="shared" si="3"/>
        <v>14</v>
      </c>
      <c r="B24" s="235" t="s">
        <v>847</v>
      </c>
      <c r="C24" s="8">
        <v>113</v>
      </c>
      <c r="D24" s="8">
        <v>8</v>
      </c>
      <c r="E24" s="8">
        <v>0</v>
      </c>
      <c r="F24" s="8">
        <v>0</v>
      </c>
      <c r="G24" s="8">
        <f t="shared" si="0"/>
        <v>121</v>
      </c>
      <c r="H24" s="8">
        <v>113</v>
      </c>
      <c r="I24" s="8">
        <v>8</v>
      </c>
      <c r="J24" s="8">
        <v>0</v>
      </c>
      <c r="K24" s="8">
        <v>0</v>
      </c>
      <c r="L24" s="8">
        <f t="shared" si="1"/>
        <v>121</v>
      </c>
      <c r="M24" s="8">
        <f t="shared" si="2"/>
        <v>0</v>
      </c>
      <c r="N24" s="8"/>
    </row>
    <row r="25" spans="1:14" x14ac:dyDescent="0.2">
      <c r="A25" s="235">
        <f t="shared" si="3"/>
        <v>15</v>
      </c>
      <c r="B25" s="235" t="s">
        <v>819</v>
      </c>
      <c r="C25" s="8">
        <v>150</v>
      </c>
      <c r="D25" s="8">
        <v>1</v>
      </c>
      <c r="E25" s="8">
        <v>0</v>
      </c>
      <c r="F25" s="8">
        <v>0</v>
      </c>
      <c r="G25" s="8">
        <f t="shared" si="0"/>
        <v>151</v>
      </c>
      <c r="H25" s="8">
        <v>150</v>
      </c>
      <c r="I25" s="8">
        <v>1</v>
      </c>
      <c r="J25" s="8">
        <v>0</v>
      </c>
      <c r="K25" s="8">
        <v>0</v>
      </c>
      <c r="L25" s="8">
        <f t="shared" si="1"/>
        <v>151</v>
      </c>
      <c r="M25" s="8">
        <f t="shared" si="2"/>
        <v>0</v>
      </c>
      <c r="N25" s="8"/>
    </row>
    <row r="26" spans="1:14" x14ac:dyDescent="0.2">
      <c r="A26" s="235">
        <f t="shared" si="3"/>
        <v>16</v>
      </c>
      <c r="B26" s="235" t="s">
        <v>820</v>
      </c>
      <c r="C26" s="8">
        <v>108</v>
      </c>
      <c r="D26" s="8">
        <v>2</v>
      </c>
      <c r="E26" s="8">
        <v>0</v>
      </c>
      <c r="F26" s="8">
        <v>2</v>
      </c>
      <c r="G26" s="8">
        <f t="shared" si="0"/>
        <v>112</v>
      </c>
      <c r="H26" s="8">
        <v>108</v>
      </c>
      <c r="I26" s="8">
        <v>2</v>
      </c>
      <c r="J26" s="8">
        <v>0</v>
      </c>
      <c r="K26" s="8">
        <v>2</v>
      </c>
      <c r="L26" s="8">
        <f t="shared" si="1"/>
        <v>112</v>
      </c>
      <c r="M26" s="8">
        <f t="shared" si="2"/>
        <v>0</v>
      </c>
      <c r="N26" s="8"/>
    </row>
    <row r="27" spans="1:14" x14ac:dyDescent="0.2">
      <c r="A27" s="235">
        <f t="shared" si="3"/>
        <v>17</v>
      </c>
      <c r="B27" s="235" t="s">
        <v>821</v>
      </c>
      <c r="C27" s="8">
        <v>131</v>
      </c>
      <c r="D27" s="8">
        <v>5</v>
      </c>
      <c r="E27" s="8">
        <v>0</v>
      </c>
      <c r="F27" s="8">
        <v>0</v>
      </c>
      <c r="G27" s="8">
        <f t="shared" si="0"/>
        <v>136</v>
      </c>
      <c r="H27" s="8">
        <v>131</v>
      </c>
      <c r="I27" s="8">
        <v>5</v>
      </c>
      <c r="J27" s="8">
        <v>0</v>
      </c>
      <c r="K27" s="8">
        <v>0</v>
      </c>
      <c r="L27" s="8">
        <f t="shared" si="1"/>
        <v>136</v>
      </c>
      <c r="M27" s="8">
        <f t="shared" si="2"/>
        <v>0</v>
      </c>
      <c r="N27" s="8"/>
    </row>
    <row r="28" spans="1:14" x14ac:dyDescent="0.2">
      <c r="A28" s="235">
        <f t="shared" si="3"/>
        <v>18</v>
      </c>
      <c r="B28" s="235" t="s">
        <v>822</v>
      </c>
      <c r="C28" s="8">
        <v>248</v>
      </c>
      <c r="D28" s="8">
        <v>17</v>
      </c>
      <c r="E28" s="8">
        <v>0</v>
      </c>
      <c r="F28" s="8">
        <v>0</v>
      </c>
      <c r="G28" s="8">
        <f t="shared" si="0"/>
        <v>265</v>
      </c>
      <c r="H28" s="8">
        <v>246</v>
      </c>
      <c r="I28" s="8">
        <v>10</v>
      </c>
      <c r="J28" s="8">
        <v>0</v>
      </c>
      <c r="K28" s="8">
        <v>0</v>
      </c>
      <c r="L28" s="8">
        <f t="shared" si="1"/>
        <v>256</v>
      </c>
      <c r="M28" s="8">
        <f t="shared" si="2"/>
        <v>9</v>
      </c>
      <c r="N28" s="8" t="s">
        <v>924</v>
      </c>
    </row>
    <row r="29" spans="1:14" x14ac:dyDescent="0.2">
      <c r="A29" s="235">
        <f t="shared" si="3"/>
        <v>19</v>
      </c>
      <c r="B29" s="235" t="s">
        <v>848</v>
      </c>
      <c r="C29" s="8">
        <v>117</v>
      </c>
      <c r="D29" s="8">
        <v>1</v>
      </c>
      <c r="E29" s="8">
        <v>0</v>
      </c>
      <c r="F29" s="8">
        <v>0</v>
      </c>
      <c r="G29" s="8">
        <f t="shared" si="0"/>
        <v>118</v>
      </c>
      <c r="H29" s="8">
        <v>117</v>
      </c>
      <c r="I29" s="8">
        <v>0</v>
      </c>
      <c r="J29" s="8">
        <v>0</v>
      </c>
      <c r="K29" s="8">
        <v>0</v>
      </c>
      <c r="L29" s="8">
        <f t="shared" si="1"/>
        <v>117</v>
      </c>
      <c r="M29" s="8">
        <f t="shared" si="2"/>
        <v>1</v>
      </c>
      <c r="N29" s="8" t="s">
        <v>924</v>
      </c>
    </row>
    <row r="30" spans="1:14" x14ac:dyDescent="0.2">
      <c r="A30" s="235">
        <f t="shared" si="3"/>
        <v>20</v>
      </c>
      <c r="B30" s="235" t="s">
        <v>823</v>
      </c>
      <c r="C30" s="8">
        <v>261</v>
      </c>
      <c r="D30" s="8">
        <v>15</v>
      </c>
      <c r="E30" s="8">
        <v>0</v>
      </c>
      <c r="F30" s="8">
        <v>0</v>
      </c>
      <c r="G30" s="8">
        <f t="shared" si="0"/>
        <v>276</v>
      </c>
      <c r="H30" s="8">
        <v>261</v>
      </c>
      <c r="I30" s="8">
        <v>15</v>
      </c>
      <c r="J30" s="8">
        <v>0</v>
      </c>
      <c r="K30" s="8">
        <v>0</v>
      </c>
      <c r="L30" s="8">
        <f t="shared" si="1"/>
        <v>276</v>
      </c>
      <c r="M30" s="8">
        <f t="shared" si="2"/>
        <v>0</v>
      </c>
      <c r="N30" s="8"/>
    </row>
    <row r="31" spans="1:14" x14ac:dyDescent="0.2">
      <c r="A31" s="235">
        <f t="shared" si="3"/>
        <v>21</v>
      </c>
      <c r="B31" s="235" t="s">
        <v>824</v>
      </c>
      <c r="C31" s="8">
        <v>112</v>
      </c>
      <c r="D31" s="8">
        <v>4</v>
      </c>
      <c r="E31" s="8">
        <v>0</v>
      </c>
      <c r="F31" s="8">
        <v>0</v>
      </c>
      <c r="G31" s="8">
        <f t="shared" si="0"/>
        <v>116</v>
      </c>
      <c r="H31" s="8">
        <v>112</v>
      </c>
      <c r="I31" s="8">
        <v>4</v>
      </c>
      <c r="J31" s="8">
        <v>0</v>
      </c>
      <c r="K31" s="8">
        <v>0</v>
      </c>
      <c r="L31" s="8">
        <f t="shared" si="1"/>
        <v>116</v>
      </c>
      <c r="M31" s="8">
        <f t="shared" si="2"/>
        <v>0</v>
      </c>
      <c r="N31" s="8"/>
    </row>
    <row r="32" spans="1:14" x14ac:dyDescent="0.2">
      <c r="A32" s="235">
        <f t="shared" si="3"/>
        <v>22</v>
      </c>
      <c r="B32" s="235" t="s">
        <v>825</v>
      </c>
      <c r="C32" s="8">
        <v>118</v>
      </c>
      <c r="D32" s="8">
        <v>2</v>
      </c>
      <c r="E32" s="8">
        <v>0</v>
      </c>
      <c r="F32" s="8">
        <v>0</v>
      </c>
      <c r="G32" s="8">
        <f t="shared" si="0"/>
        <v>120</v>
      </c>
      <c r="H32" s="8">
        <v>118</v>
      </c>
      <c r="I32" s="8">
        <v>2</v>
      </c>
      <c r="J32" s="8">
        <v>0</v>
      </c>
      <c r="K32" s="8">
        <v>0</v>
      </c>
      <c r="L32" s="8">
        <f t="shared" si="1"/>
        <v>120</v>
      </c>
      <c r="M32" s="8">
        <f t="shared" si="2"/>
        <v>0</v>
      </c>
      <c r="N32" s="8"/>
    </row>
    <row r="33" spans="1:14" x14ac:dyDescent="0.2">
      <c r="A33" s="235">
        <f t="shared" si="3"/>
        <v>23</v>
      </c>
      <c r="B33" s="235" t="s">
        <v>826</v>
      </c>
      <c r="C33" s="8">
        <v>250</v>
      </c>
      <c r="D33" s="8">
        <v>4</v>
      </c>
      <c r="E33" s="8">
        <v>0</v>
      </c>
      <c r="F33" s="8">
        <v>5</v>
      </c>
      <c r="G33" s="8">
        <f t="shared" si="0"/>
        <v>259</v>
      </c>
      <c r="H33" s="8">
        <v>250</v>
      </c>
      <c r="I33" s="8">
        <v>4</v>
      </c>
      <c r="J33" s="8">
        <v>0</v>
      </c>
      <c r="K33" s="8">
        <v>5</v>
      </c>
      <c r="L33" s="8">
        <f t="shared" si="1"/>
        <v>259</v>
      </c>
      <c r="M33" s="8">
        <f t="shared" si="2"/>
        <v>0</v>
      </c>
      <c r="N33" s="8"/>
    </row>
    <row r="34" spans="1:14" x14ac:dyDescent="0.2">
      <c r="A34" s="235">
        <f t="shared" si="3"/>
        <v>24</v>
      </c>
      <c r="B34" s="235" t="s">
        <v>827</v>
      </c>
      <c r="C34" s="8">
        <v>215</v>
      </c>
      <c r="D34" s="8">
        <v>2</v>
      </c>
      <c r="E34" s="8">
        <v>0</v>
      </c>
      <c r="F34" s="8">
        <v>0</v>
      </c>
      <c r="G34" s="8">
        <f t="shared" si="0"/>
        <v>217</v>
      </c>
      <c r="H34" s="8">
        <v>215</v>
      </c>
      <c r="I34" s="8">
        <v>2</v>
      </c>
      <c r="J34" s="8">
        <v>0</v>
      </c>
      <c r="K34" s="8">
        <v>0</v>
      </c>
      <c r="L34" s="8">
        <f t="shared" si="1"/>
        <v>217</v>
      </c>
      <c r="M34" s="8">
        <f t="shared" si="2"/>
        <v>0</v>
      </c>
      <c r="N34" s="8"/>
    </row>
    <row r="35" spans="1:14" x14ac:dyDescent="0.2">
      <c r="A35" s="235">
        <f t="shared" si="3"/>
        <v>25</v>
      </c>
      <c r="B35" s="235" t="s">
        <v>828</v>
      </c>
      <c r="C35" s="8">
        <v>242</v>
      </c>
      <c r="D35" s="8">
        <v>1</v>
      </c>
      <c r="E35" s="8">
        <v>0</v>
      </c>
      <c r="F35" s="8">
        <v>0</v>
      </c>
      <c r="G35" s="8">
        <f t="shared" si="0"/>
        <v>243</v>
      </c>
      <c r="H35" s="8">
        <v>242</v>
      </c>
      <c r="I35" s="16">
        <v>1</v>
      </c>
      <c r="J35" s="8">
        <v>0</v>
      </c>
      <c r="K35" s="8">
        <v>0</v>
      </c>
      <c r="L35" s="8">
        <f t="shared" si="1"/>
        <v>243</v>
      </c>
      <c r="M35" s="8">
        <f t="shared" si="2"/>
        <v>0</v>
      </c>
      <c r="N35" s="8"/>
    </row>
    <row r="36" spans="1:14" x14ac:dyDescent="0.2">
      <c r="A36" s="235">
        <f t="shared" si="3"/>
        <v>26</v>
      </c>
      <c r="B36" s="235" t="s">
        <v>829</v>
      </c>
      <c r="C36" s="8">
        <v>191</v>
      </c>
      <c r="D36" s="8">
        <v>8</v>
      </c>
      <c r="E36" s="8">
        <v>0</v>
      </c>
      <c r="F36" s="8">
        <v>0</v>
      </c>
      <c r="G36" s="8">
        <f t="shared" si="0"/>
        <v>199</v>
      </c>
      <c r="H36" s="8">
        <v>191</v>
      </c>
      <c r="I36" s="16">
        <v>8</v>
      </c>
      <c r="J36" s="8">
        <v>0</v>
      </c>
      <c r="K36" s="8">
        <v>0</v>
      </c>
      <c r="L36" s="8">
        <f t="shared" si="1"/>
        <v>199</v>
      </c>
      <c r="M36" s="8">
        <f t="shared" si="2"/>
        <v>0</v>
      </c>
      <c r="N36" s="8"/>
    </row>
    <row r="37" spans="1:14" x14ac:dyDescent="0.2">
      <c r="A37" s="235">
        <f t="shared" si="3"/>
        <v>27</v>
      </c>
      <c r="B37" s="235" t="s">
        <v>830</v>
      </c>
      <c r="C37" s="8">
        <v>179</v>
      </c>
      <c r="D37" s="8">
        <v>9</v>
      </c>
      <c r="E37" s="8">
        <v>0</v>
      </c>
      <c r="F37" s="8">
        <v>0</v>
      </c>
      <c r="G37" s="8">
        <f t="shared" si="0"/>
        <v>188</v>
      </c>
      <c r="H37" s="8">
        <v>179</v>
      </c>
      <c r="I37" s="16">
        <v>9</v>
      </c>
      <c r="J37" s="8">
        <v>0</v>
      </c>
      <c r="K37" s="8">
        <v>0</v>
      </c>
      <c r="L37" s="8">
        <f t="shared" si="1"/>
        <v>188</v>
      </c>
      <c r="M37" s="8">
        <f t="shared" si="2"/>
        <v>0</v>
      </c>
      <c r="N37" s="8"/>
    </row>
    <row r="38" spans="1:14" x14ac:dyDescent="0.2">
      <c r="A38" s="235">
        <f t="shared" si="3"/>
        <v>28</v>
      </c>
      <c r="B38" s="168" t="s">
        <v>831</v>
      </c>
      <c r="C38" s="8">
        <v>104</v>
      </c>
      <c r="D38" s="8">
        <v>1</v>
      </c>
      <c r="E38" s="8">
        <v>0</v>
      </c>
      <c r="F38" s="8">
        <v>0</v>
      </c>
      <c r="G38" s="8">
        <f t="shared" si="0"/>
        <v>105</v>
      </c>
      <c r="H38" s="8">
        <v>104</v>
      </c>
      <c r="I38" s="16">
        <v>1</v>
      </c>
      <c r="J38" s="8">
        <v>0</v>
      </c>
      <c r="K38" s="8">
        <v>0</v>
      </c>
      <c r="L38" s="8">
        <f t="shared" si="1"/>
        <v>105</v>
      </c>
      <c r="M38" s="8">
        <f t="shared" si="2"/>
        <v>0</v>
      </c>
      <c r="N38" s="8"/>
    </row>
    <row r="39" spans="1:14" x14ac:dyDescent="0.2">
      <c r="A39" s="235">
        <f t="shared" si="3"/>
        <v>29</v>
      </c>
      <c r="B39" s="168" t="s">
        <v>832</v>
      </c>
      <c r="C39" s="8">
        <v>139</v>
      </c>
      <c r="D39" s="8">
        <v>2</v>
      </c>
      <c r="E39" s="8">
        <v>0</v>
      </c>
      <c r="F39" s="8">
        <v>0</v>
      </c>
      <c r="G39" s="8">
        <f t="shared" si="0"/>
        <v>141</v>
      </c>
      <c r="H39" s="8">
        <v>139</v>
      </c>
      <c r="I39" s="16">
        <v>2</v>
      </c>
      <c r="J39" s="8">
        <v>0</v>
      </c>
      <c r="K39" s="8">
        <v>0</v>
      </c>
      <c r="L39" s="8">
        <f t="shared" si="1"/>
        <v>141</v>
      </c>
      <c r="M39" s="8">
        <f t="shared" si="2"/>
        <v>0</v>
      </c>
      <c r="N39" s="8"/>
    </row>
    <row r="40" spans="1:14" x14ac:dyDescent="0.2">
      <c r="A40" s="235">
        <f t="shared" si="3"/>
        <v>30</v>
      </c>
      <c r="B40" s="168" t="s">
        <v>833</v>
      </c>
      <c r="C40" s="8">
        <v>123</v>
      </c>
      <c r="D40" s="8">
        <v>20</v>
      </c>
      <c r="E40" s="8">
        <v>0</v>
      </c>
      <c r="F40" s="8">
        <v>0</v>
      </c>
      <c r="G40" s="8">
        <f t="shared" si="0"/>
        <v>143</v>
      </c>
      <c r="H40" s="8">
        <v>122</v>
      </c>
      <c r="I40" s="8">
        <v>17</v>
      </c>
      <c r="J40" s="8">
        <v>0</v>
      </c>
      <c r="K40" s="8">
        <v>0</v>
      </c>
      <c r="L40" s="8">
        <f t="shared" si="1"/>
        <v>139</v>
      </c>
      <c r="M40" s="8">
        <f t="shared" si="2"/>
        <v>4</v>
      </c>
      <c r="N40" s="8" t="s">
        <v>924</v>
      </c>
    </row>
    <row r="41" spans="1:14" x14ac:dyDescent="0.2">
      <c r="A41" s="235">
        <f t="shared" si="3"/>
        <v>31</v>
      </c>
      <c r="B41" s="168" t="s">
        <v>834</v>
      </c>
      <c r="C41" s="8">
        <v>162</v>
      </c>
      <c r="D41" s="8">
        <v>2</v>
      </c>
      <c r="E41" s="8">
        <v>0</v>
      </c>
      <c r="F41" s="8">
        <v>0</v>
      </c>
      <c r="G41" s="8">
        <f t="shared" si="0"/>
        <v>164</v>
      </c>
      <c r="H41" s="8">
        <v>160</v>
      </c>
      <c r="I41" s="8">
        <v>2</v>
      </c>
      <c r="J41" s="8">
        <v>0</v>
      </c>
      <c r="K41" s="8">
        <v>0</v>
      </c>
      <c r="L41" s="8">
        <f t="shared" si="1"/>
        <v>162</v>
      </c>
      <c r="M41" s="8">
        <f t="shared" si="2"/>
        <v>2</v>
      </c>
      <c r="N41" s="8" t="s">
        <v>924</v>
      </c>
    </row>
    <row r="42" spans="1:14" s="5" customFormat="1" x14ac:dyDescent="0.2">
      <c r="A42" s="403"/>
      <c r="B42" s="403" t="s">
        <v>835</v>
      </c>
      <c r="C42" s="17">
        <f>SUM(C11:C41)</f>
        <v>4837</v>
      </c>
      <c r="D42" s="17">
        <f t="shared" ref="D42:N42" si="4">SUM(D11:D41)</f>
        <v>267</v>
      </c>
      <c r="E42" s="17">
        <f t="shared" si="4"/>
        <v>0</v>
      </c>
      <c r="F42" s="17">
        <f t="shared" si="4"/>
        <v>11</v>
      </c>
      <c r="G42" s="17">
        <f t="shared" si="4"/>
        <v>5115</v>
      </c>
      <c r="H42" s="17">
        <f t="shared" si="4"/>
        <v>4820</v>
      </c>
      <c r="I42" s="17">
        <f t="shared" si="4"/>
        <v>230</v>
      </c>
      <c r="J42" s="17">
        <f t="shared" si="4"/>
        <v>0</v>
      </c>
      <c r="K42" s="17">
        <f t="shared" si="4"/>
        <v>11</v>
      </c>
      <c r="L42" s="17">
        <f t="shared" si="4"/>
        <v>5061</v>
      </c>
      <c r="M42" s="17">
        <f t="shared" si="4"/>
        <v>54</v>
      </c>
      <c r="N42" s="17">
        <f t="shared" si="4"/>
        <v>0</v>
      </c>
    </row>
    <row r="43" spans="1:14" x14ac:dyDescent="0.2">
      <c r="A43" s="199" t="s">
        <v>9</v>
      </c>
      <c r="C43" s="417"/>
      <c r="D43" s="417"/>
      <c r="E43" s="417"/>
      <c r="F43" s="417"/>
      <c r="G43" s="417"/>
      <c r="L43" s="463"/>
    </row>
    <row r="44" spans="1:14" x14ac:dyDescent="0.2">
      <c r="A44" s="199" t="s">
        <v>10</v>
      </c>
      <c r="K44" s="3" t="s">
        <v>11</v>
      </c>
      <c r="L44" s="3" t="s">
        <v>11</v>
      </c>
      <c r="M44" s="3"/>
      <c r="N44" s="3" t="s">
        <v>11</v>
      </c>
    </row>
    <row r="45" spans="1:14" x14ac:dyDescent="0.2">
      <c r="A45" s="199" t="s">
        <v>434</v>
      </c>
      <c r="J45" s="3"/>
      <c r="K45" s="3"/>
      <c r="L45" s="3"/>
    </row>
    <row r="46" spans="1:14" x14ac:dyDescent="0.2">
      <c r="C46" s="199" t="s">
        <v>435</v>
      </c>
      <c r="E46" s="10"/>
      <c r="F46" s="10"/>
      <c r="G46" s="10"/>
      <c r="H46" s="10"/>
      <c r="I46" s="10"/>
      <c r="J46" s="10"/>
      <c r="K46" s="10"/>
      <c r="L46" s="10"/>
      <c r="M46" s="10"/>
    </row>
    <row r="47" spans="1:14" x14ac:dyDescent="0.2"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x14ac:dyDescent="0.2">
      <c r="E48" s="10"/>
      <c r="F48" s="10"/>
      <c r="G48" s="10">
        <f>3403+5115</f>
        <v>8518</v>
      </c>
      <c r="H48" s="10"/>
      <c r="I48" s="10"/>
      <c r="J48" s="10"/>
      <c r="K48" s="10"/>
      <c r="L48" s="10"/>
      <c r="M48" s="10"/>
      <c r="N48" s="10"/>
    </row>
    <row r="49" spans="1:14" x14ac:dyDescent="0.2">
      <c r="A49" s="641"/>
      <c r="B49" s="641"/>
      <c r="C49" s="641"/>
      <c r="D49" s="641"/>
      <c r="E49" s="641"/>
      <c r="F49" s="641"/>
      <c r="G49" s="641"/>
      <c r="H49" s="641"/>
      <c r="I49" s="641"/>
      <c r="J49" s="641"/>
      <c r="K49" s="641"/>
      <c r="L49" s="641"/>
      <c r="M49" s="641"/>
      <c r="N49" s="641"/>
    </row>
    <row r="50" spans="1:14" ht="14.25" x14ac:dyDescent="0.2">
      <c r="K50" s="587" t="s">
        <v>868</v>
      </c>
      <c r="L50" s="587"/>
      <c r="M50" s="587"/>
      <c r="N50" s="587"/>
    </row>
    <row r="51" spans="1:14" ht="14.25" x14ac:dyDescent="0.2">
      <c r="K51" s="587" t="s">
        <v>869</v>
      </c>
      <c r="L51" s="587"/>
      <c r="M51" s="587"/>
      <c r="N51" s="587"/>
    </row>
  </sheetData>
  <mergeCells count="14">
    <mergeCell ref="K51:N51"/>
    <mergeCell ref="A49:N49"/>
    <mergeCell ref="N8:N9"/>
    <mergeCell ref="A8:A9"/>
    <mergeCell ref="B8:B9"/>
    <mergeCell ref="C8:G8"/>
    <mergeCell ref="H8:L8"/>
    <mergeCell ref="M8:M9"/>
    <mergeCell ref="D1:J1"/>
    <mergeCell ref="A2:N2"/>
    <mergeCell ref="A3:N3"/>
    <mergeCell ref="A5:N5"/>
    <mergeCell ref="K50:N50"/>
    <mergeCell ref="L7:N7"/>
  </mergeCells>
  <phoneticPr fontId="0" type="noConversion"/>
  <printOptions horizontalCentered="1"/>
  <pageMargins left="0.56999999999999995" right="0.47" top="0.44" bottom="0" header="0.31496062992125984" footer="0.31496062992125984"/>
  <pageSetup paperSize="9" scale="7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opLeftCell="A10" zoomScaleSheetLayoutView="80" workbookViewId="0">
      <selection activeCell="M46" sqref="M46"/>
    </sheetView>
  </sheetViews>
  <sheetFormatPr defaultColWidth="9.140625" defaultRowHeight="12.75" x14ac:dyDescent="0.2"/>
  <cols>
    <col min="1" max="1" width="7.140625" style="199" customWidth="1"/>
    <col min="2" max="2" width="16.85546875" style="199" customWidth="1"/>
    <col min="3" max="3" width="10.28515625" style="199" customWidth="1"/>
    <col min="4" max="4" width="9.28515625" style="199" customWidth="1"/>
    <col min="5" max="6" width="9.140625" style="199"/>
    <col min="7" max="7" width="11.7109375" style="199" customWidth="1"/>
    <col min="8" max="8" width="11" style="199" customWidth="1"/>
    <col min="9" max="9" width="9.7109375" style="199" customWidth="1"/>
    <col min="10" max="10" width="9.5703125" style="199" customWidth="1"/>
    <col min="11" max="11" width="11.7109375" style="199" customWidth="1"/>
    <col min="12" max="12" width="10.7109375" style="199" customWidth="1"/>
    <col min="13" max="13" width="10.5703125" style="199" customWidth="1"/>
    <col min="14" max="14" width="8.7109375" style="199" customWidth="1"/>
    <col min="15" max="15" width="8.85546875" style="199" customWidth="1"/>
    <col min="16" max="16" width="9.140625" style="199"/>
    <col min="17" max="17" width="11" style="199" customWidth="1"/>
    <col min="18" max="16384" width="9.140625" style="199"/>
  </cols>
  <sheetData>
    <row r="1" spans="1:17" ht="12.75" customHeight="1" x14ac:dyDescent="0.2">
      <c r="O1" s="552" t="s">
        <v>56</v>
      </c>
      <c r="P1" s="552"/>
      <c r="Q1" s="552"/>
    </row>
    <row r="2" spans="1:17" ht="15.75" x14ac:dyDescent="0.25">
      <c r="A2" s="553" t="s">
        <v>0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</row>
    <row r="3" spans="1:17" ht="20.25" x14ac:dyDescent="0.3">
      <c r="A3" s="554" t="s">
        <v>646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</row>
    <row r="4" spans="1:17" ht="11.25" customHeight="1" x14ac:dyDescent="0.2"/>
    <row r="5" spans="1:17" ht="15.75" customHeight="1" x14ac:dyDescent="0.25">
      <c r="A5" s="648" t="s">
        <v>654</v>
      </c>
      <c r="B5" s="648"/>
      <c r="C5" s="648"/>
      <c r="D5" s="648"/>
      <c r="E5" s="648"/>
      <c r="F5" s="648"/>
      <c r="G5" s="648"/>
      <c r="H5" s="648"/>
      <c r="I5" s="648"/>
      <c r="J5" s="648"/>
      <c r="K5" s="648"/>
      <c r="L5" s="648"/>
      <c r="M5" s="648"/>
      <c r="N5" s="648"/>
      <c r="O5" s="648"/>
      <c r="P5" s="648"/>
      <c r="Q5" s="648"/>
    </row>
    <row r="7" spans="1:17" s="5" customFormat="1" x14ac:dyDescent="0.2">
      <c r="A7" s="21" t="s">
        <v>883</v>
      </c>
      <c r="B7" s="21"/>
      <c r="O7" s="643" t="s">
        <v>895</v>
      </c>
      <c r="P7" s="643"/>
      <c r="Q7" s="643"/>
    </row>
    <row r="8" spans="1:17" ht="24" customHeight="1" x14ac:dyDescent="0.2">
      <c r="A8" s="523" t="s">
        <v>2</v>
      </c>
      <c r="B8" s="523" t="s">
        <v>3</v>
      </c>
      <c r="C8" s="557" t="s">
        <v>655</v>
      </c>
      <c r="D8" s="557"/>
      <c r="E8" s="557"/>
      <c r="F8" s="557"/>
      <c r="G8" s="557"/>
      <c r="H8" s="644" t="s">
        <v>698</v>
      </c>
      <c r="I8" s="557"/>
      <c r="J8" s="557"/>
      <c r="K8" s="557"/>
      <c r="L8" s="557"/>
      <c r="M8" s="645" t="s">
        <v>107</v>
      </c>
      <c r="N8" s="646"/>
      <c r="O8" s="646"/>
      <c r="P8" s="646"/>
      <c r="Q8" s="647"/>
    </row>
    <row r="9" spans="1:17" s="5" customFormat="1" ht="60" customHeight="1" x14ac:dyDescent="0.2">
      <c r="A9" s="523"/>
      <c r="B9" s="523"/>
      <c r="C9" s="175" t="s">
        <v>213</v>
      </c>
      <c r="D9" s="175" t="s">
        <v>214</v>
      </c>
      <c r="E9" s="175" t="s">
        <v>360</v>
      </c>
      <c r="F9" s="175" t="s">
        <v>221</v>
      </c>
      <c r="G9" s="175" t="s">
        <v>115</v>
      </c>
      <c r="H9" s="178" t="s">
        <v>213</v>
      </c>
      <c r="I9" s="175" t="s">
        <v>214</v>
      </c>
      <c r="J9" s="175" t="s">
        <v>360</v>
      </c>
      <c r="K9" s="177" t="s">
        <v>221</v>
      </c>
      <c r="L9" s="175" t="s">
        <v>363</v>
      </c>
      <c r="M9" s="175" t="s">
        <v>213</v>
      </c>
      <c r="N9" s="175" t="s">
        <v>214</v>
      </c>
      <c r="O9" s="175" t="s">
        <v>360</v>
      </c>
      <c r="P9" s="177" t="s">
        <v>221</v>
      </c>
      <c r="Q9" s="175" t="s">
        <v>117</v>
      </c>
    </row>
    <row r="10" spans="1:17" s="44" customFormat="1" x14ac:dyDescent="0.2">
      <c r="A10" s="43">
        <v>1</v>
      </c>
      <c r="B10" s="43">
        <v>2</v>
      </c>
      <c r="C10" s="43">
        <v>3</v>
      </c>
      <c r="D10" s="43">
        <v>4</v>
      </c>
      <c r="E10" s="43">
        <v>5</v>
      </c>
      <c r="F10" s="43">
        <v>6</v>
      </c>
      <c r="G10" s="43">
        <v>7</v>
      </c>
      <c r="H10" s="43">
        <v>8</v>
      </c>
      <c r="I10" s="43">
        <v>9</v>
      </c>
      <c r="J10" s="43">
        <v>10</v>
      </c>
      <c r="K10" s="43">
        <v>11</v>
      </c>
      <c r="L10" s="43">
        <v>12</v>
      </c>
      <c r="M10" s="43">
        <v>13</v>
      </c>
      <c r="N10" s="43">
        <v>14</v>
      </c>
      <c r="O10" s="43">
        <v>15</v>
      </c>
      <c r="P10" s="43">
        <v>16</v>
      </c>
      <c r="Q10" s="43">
        <v>17</v>
      </c>
    </row>
    <row r="11" spans="1:17" x14ac:dyDescent="0.2">
      <c r="A11" s="235">
        <v>1</v>
      </c>
      <c r="B11" s="235" t="s">
        <v>844</v>
      </c>
      <c r="C11" s="8">
        <v>39959</v>
      </c>
      <c r="D11" s="8">
        <v>285</v>
      </c>
      <c r="E11" s="8">
        <v>0</v>
      </c>
      <c r="F11" s="8">
        <v>716</v>
      </c>
      <c r="G11" s="8">
        <f>SUM(C11:F11)</f>
        <v>40960</v>
      </c>
      <c r="H11" s="16">
        <v>35162</v>
      </c>
      <c r="I11" s="8">
        <v>245</v>
      </c>
      <c r="J11" s="8">
        <v>0</v>
      </c>
      <c r="K11" s="8">
        <v>632</v>
      </c>
      <c r="L11" s="8">
        <f>SUM(H11:K11)</f>
        <v>36039</v>
      </c>
      <c r="M11" s="8">
        <v>7805964</v>
      </c>
      <c r="N11" s="8">
        <v>54390</v>
      </c>
      <c r="O11" s="8">
        <v>0</v>
      </c>
      <c r="P11" s="8">
        <v>140304</v>
      </c>
      <c r="Q11" s="8">
        <f>SUM(M11:P11)</f>
        <v>8000658</v>
      </c>
    </row>
    <row r="12" spans="1:17" x14ac:dyDescent="0.2">
      <c r="A12" s="235">
        <f>A11+1</f>
        <v>2</v>
      </c>
      <c r="B12" s="235" t="s">
        <v>809</v>
      </c>
      <c r="C12" s="8">
        <v>39730</v>
      </c>
      <c r="D12" s="8">
        <v>3168</v>
      </c>
      <c r="E12" s="8">
        <v>0</v>
      </c>
      <c r="F12" s="8">
        <v>0</v>
      </c>
      <c r="G12" s="8">
        <f t="shared" ref="G12:G41" si="0">SUM(C12:F12)</f>
        <v>42898</v>
      </c>
      <c r="H12" s="16">
        <v>35969</v>
      </c>
      <c r="I12" s="8">
        <v>2812</v>
      </c>
      <c r="J12" s="8">
        <v>0</v>
      </c>
      <c r="K12" s="8">
        <v>0</v>
      </c>
      <c r="L12" s="8">
        <f t="shared" ref="L12:L41" si="1">SUM(H12:K12)</f>
        <v>38781</v>
      </c>
      <c r="M12" s="8">
        <v>7985118</v>
      </c>
      <c r="N12" s="8">
        <v>624264</v>
      </c>
      <c r="O12" s="8">
        <v>0</v>
      </c>
      <c r="P12" s="8">
        <v>0</v>
      </c>
      <c r="Q12" s="8">
        <f t="shared" ref="Q12:Q41" si="2">SUM(M12:P12)</f>
        <v>8609382</v>
      </c>
    </row>
    <row r="13" spans="1:17" x14ac:dyDescent="0.2">
      <c r="A13" s="235">
        <f t="shared" ref="A13:A41" si="3">A12+1</f>
        <v>3</v>
      </c>
      <c r="B13" s="235" t="s">
        <v>845</v>
      </c>
      <c r="C13" s="8">
        <v>63851</v>
      </c>
      <c r="D13" s="8">
        <v>20982</v>
      </c>
      <c r="E13" s="8">
        <v>0</v>
      </c>
      <c r="F13" s="8">
        <v>471</v>
      </c>
      <c r="G13" s="8">
        <f t="shared" si="0"/>
        <v>85304</v>
      </c>
      <c r="H13" s="16">
        <v>45965</v>
      </c>
      <c r="I13" s="8">
        <v>10865</v>
      </c>
      <c r="J13" s="8">
        <v>0</v>
      </c>
      <c r="K13" s="8">
        <v>410</v>
      </c>
      <c r="L13" s="8">
        <f t="shared" si="1"/>
        <v>57240</v>
      </c>
      <c r="M13" s="8">
        <v>10204230</v>
      </c>
      <c r="N13" s="8">
        <v>2412030</v>
      </c>
      <c r="O13" s="8">
        <v>0</v>
      </c>
      <c r="P13" s="8">
        <v>91020</v>
      </c>
      <c r="Q13" s="8">
        <f t="shared" si="2"/>
        <v>12707280</v>
      </c>
    </row>
    <row r="14" spans="1:17" x14ac:dyDescent="0.2">
      <c r="A14" s="235">
        <f t="shared" si="3"/>
        <v>4</v>
      </c>
      <c r="B14" s="235" t="s">
        <v>810</v>
      </c>
      <c r="C14" s="8">
        <v>28094</v>
      </c>
      <c r="D14" s="8">
        <v>60</v>
      </c>
      <c r="E14" s="8">
        <v>0</v>
      </c>
      <c r="F14" s="8">
        <v>289</v>
      </c>
      <c r="G14" s="8">
        <f t="shared" si="0"/>
        <v>28443</v>
      </c>
      <c r="H14" s="16">
        <v>24956</v>
      </c>
      <c r="I14" s="8">
        <v>53</v>
      </c>
      <c r="J14" s="8">
        <v>0</v>
      </c>
      <c r="K14" s="8">
        <v>244</v>
      </c>
      <c r="L14" s="8">
        <f t="shared" si="1"/>
        <v>25253</v>
      </c>
      <c r="M14" s="8">
        <v>5540232</v>
      </c>
      <c r="N14" s="8">
        <v>11766</v>
      </c>
      <c r="O14" s="8">
        <v>0</v>
      </c>
      <c r="P14" s="8">
        <v>54168</v>
      </c>
      <c r="Q14" s="8">
        <f t="shared" si="2"/>
        <v>5606166</v>
      </c>
    </row>
    <row r="15" spans="1:17" x14ac:dyDescent="0.2">
      <c r="A15" s="235">
        <f t="shared" si="3"/>
        <v>5</v>
      </c>
      <c r="B15" s="235" t="s">
        <v>811</v>
      </c>
      <c r="C15" s="8">
        <v>17291</v>
      </c>
      <c r="D15" s="8">
        <v>408</v>
      </c>
      <c r="E15" s="8">
        <v>0</v>
      </c>
      <c r="F15" s="8">
        <v>0</v>
      </c>
      <c r="G15" s="8">
        <f t="shared" si="0"/>
        <v>17699</v>
      </c>
      <c r="H15" s="16">
        <v>15125</v>
      </c>
      <c r="I15" s="8">
        <v>356</v>
      </c>
      <c r="J15" s="8">
        <v>0</v>
      </c>
      <c r="K15" s="8">
        <v>0</v>
      </c>
      <c r="L15" s="8">
        <f t="shared" si="1"/>
        <v>15481</v>
      </c>
      <c r="M15" s="8">
        <v>3357750</v>
      </c>
      <c r="N15" s="8">
        <v>79032</v>
      </c>
      <c r="O15" s="8">
        <v>0</v>
      </c>
      <c r="P15" s="8">
        <v>0</v>
      </c>
      <c r="Q15" s="8">
        <f t="shared" si="2"/>
        <v>3436782</v>
      </c>
    </row>
    <row r="16" spans="1:17" x14ac:dyDescent="0.2">
      <c r="A16" s="235">
        <f t="shared" si="3"/>
        <v>6</v>
      </c>
      <c r="B16" s="235" t="s">
        <v>812</v>
      </c>
      <c r="C16" s="8">
        <v>23768</v>
      </c>
      <c r="D16" s="8">
        <v>61</v>
      </c>
      <c r="E16" s="8">
        <v>0</v>
      </c>
      <c r="F16" s="8">
        <v>50</v>
      </c>
      <c r="G16" s="8">
        <f t="shared" si="0"/>
        <v>23879</v>
      </c>
      <c r="H16" s="16">
        <v>20111</v>
      </c>
      <c r="I16" s="8">
        <v>55</v>
      </c>
      <c r="J16" s="8">
        <v>0</v>
      </c>
      <c r="K16" s="8">
        <v>42</v>
      </c>
      <c r="L16" s="8">
        <f t="shared" si="1"/>
        <v>20208</v>
      </c>
      <c r="M16" s="8">
        <v>4464642</v>
      </c>
      <c r="N16" s="8">
        <v>12210</v>
      </c>
      <c r="O16" s="8">
        <v>0</v>
      </c>
      <c r="P16" s="8">
        <v>9324</v>
      </c>
      <c r="Q16" s="8">
        <f t="shared" si="2"/>
        <v>4486176</v>
      </c>
    </row>
    <row r="17" spans="1:17" x14ac:dyDescent="0.2">
      <c r="A17" s="235">
        <f t="shared" si="3"/>
        <v>7</v>
      </c>
      <c r="B17" s="235" t="s">
        <v>813</v>
      </c>
      <c r="C17" s="8">
        <v>36838</v>
      </c>
      <c r="D17" s="8">
        <v>113</v>
      </c>
      <c r="E17" s="8">
        <v>0</v>
      </c>
      <c r="F17" s="8">
        <v>403</v>
      </c>
      <c r="G17" s="8">
        <f t="shared" si="0"/>
        <v>37354</v>
      </c>
      <c r="H17" s="16">
        <v>32562</v>
      </c>
      <c r="I17" s="8">
        <v>91</v>
      </c>
      <c r="J17" s="8">
        <v>0</v>
      </c>
      <c r="K17" s="8">
        <v>350</v>
      </c>
      <c r="L17" s="8">
        <f t="shared" si="1"/>
        <v>33003</v>
      </c>
      <c r="M17" s="8">
        <v>7228764</v>
      </c>
      <c r="N17" s="8">
        <v>20202</v>
      </c>
      <c r="O17" s="8">
        <v>0</v>
      </c>
      <c r="P17" s="8">
        <v>77700</v>
      </c>
      <c r="Q17" s="8">
        <f t="shared" si="2"/>
        <v>7326666</v>
      </c>
    </row>
    <row r="18" spans="1:17" x14ac:dyDescent="0.2">
      <c r="A18" s="235">
        <f t="shared" si="3"/>
        <v>8</v>
      </c>
      <c r="B18" s="235" t="s">
        <v>814</v>
      </c>
      <c r="C18" s="8">
        <v>45188</v>
      </c>
      <c r="D18" s="8">
        <v>374</v>
      </c>
      <c r="E18" s="8">
        <v>0</v>
      </c>
      <c r="F18" s="8">
        <v>45</v>
      </c>
      <c r="G18" s="8">
        <f t="shared" si="0"/>
        <v>45607</v>
      </c>
      <c r="H18" s="16">
        <v>41528</v>
      </c>
      <c r="I18" s="8">
        <v>316</v>
      </c>
      <c r="J18" s="8">
        <v>0</v>
      </c>
      <c r="K18" s="8">
        <v>41</v>
      </c>
      <c r="L18" s="8">
        <f t="shared" si="1"/>
        <v>41885</v>
      </c>
      <c r="M18" s="8">
        <v>9219216</v>
      </c>
      <c r="N18" s="8">
        <v>70152</v>
      </c>
      <c r="O18" s="8">
        <v>0</v>
      </c>
      <c r="P18" s="8">
        <v>9102</v>
      </c>
      <c r="Q18" s="8">
        <f t="shared" si="2"/>
        <v>9298470</v>
      </c>
    </row>
    <row r="19" spans="1:17" x14ac:dyDescent="0.2">
      <c r="A19" s="235">
        <f t="shared" si="3"/>
        <v>9</v>
      </c>
      <c r="B19" s="235" t="s">
        <v>815</v>
      </c>
      <c r="C19" s="8">
        <v>18731</v>
      </c>
      <c r="D19" s="8">
        <v>1004</v>
      </c>
      <c r="E19" s="8">
        <v>0</v>
      </c>
      <c r="F19" s="8">
        <v>189</v>
      </c>
      <c r="G19" s="8">
        <f t="shared" si="0"/>
        <v>19924</v>
      </c>
      <c r="H19" s="16">
        <v>16752</v>
      </c>
      <c r="I19" s="8">
        <v>862</v>
      </c>
      <c r="J19" s="8">
        <v>0</v>
      </c>
      <c r="K19" s="8">
        <v>156</v>
      </c>
      <c r="L19" s="8">
        <f t="shared" si="1"/>
        <v>17770</v>
      </c>
      <c r="M19" s="8">
        <v>3718944</v>
      </c>
      <c r="N19" s="8">
        <v>191364</v>
      </c>
      <c r="O19" s="8">
        <v>0</v>
      </c>
      <c r="P19" s="8">
        <v>34632</v>
      </c>
      <c r="Q19" s="8">
        <f t="shared" si="2"/>
        <v>3944940</v>
      </c>
    </row>
    <row r="20" spans="1:17" x14ac:dyDescent="0.2">
      <c r="A20" s="235">
        <f t="shared" si="3"/>
        <v>10</v>
      </c>
      <c r="B20" s="235" t="s">
        <v>816</v>
      </c>
      <c r="C20" s="8">
        <v>44799</v>
      </c>
      <c r="D20" s="8">
        <v>2175</v>
      </c>
      <c r="E20" s="8">
        <v>0</v>
      </c>
      <c r="F20" s="8">
        <v>51</v>
      </c>
      <c r="G20" s="8">
        <f t="shared" si="0"/>
        <v>47025</v>
      </c>
      <c r="H20" s="16">
        <v>40126</v>
      </c>
      <c r="I20" s="8">
        <v>1821</v>
      </c>
      <c r="J20" s="8">
        <v>0</v>
      </c>
      <c r="K20" s="8">
        <v>38</v>
      </c>
      <c r="L20" s="8">
        <f t="shared" si="1"/>
        <v>41985</v>
      </c>
      <c r="M20" s="8">
        <v>8907972</v>
      </c>
      <c r="N20" s="8">
        <v>404262</v>
      </c>
      <c r="O20" s="8">
        <v>0</v>
      </c>
      <c r="P20" s="8">
        <v>8436</v>
      </c>
      <c r="Q20" s="8">
        <f t="shared" si="2"/>
        <v>9320670</v>
      </c>
    </row>
    <row r="21" spans="1:17" ht="25.5" x14ac:dyDescent="0.2">
      <c r="A21" s="235">
        <f t="shared" si="3"/>
        <v>11</v>
      </c>
      <c r="B21" s="235" t="s">
        <v>846</v>
      </c>
      <c r="C21" s="8">
        <v>30674</v>
      </c>
      <c r="D21" s="8">
        <v>738</v>
      </c>
      <c r="E21" s="8">
        <v>0</v>
      </c>
      <c r="F21" s="8">
        <v>523</v>
      </c>
      <c r="G21" s="8">
        <f t="shared" si="0"/>
        <v>31935</v>
      </c>
      <c r="H21" s="16">
        <v>28120</v>
      </c>
      <c r="I21" s="8">
        <v>610</v>
      </c>
      <c r="J21" s="8">
        <v>0</v>
      </c>
      <c r="K21" s="8">
        <v>435</v>
      </c>
      <c r="L21" s="8">
        <f t="shared" si="1"/>
        <v>29165</v>
      </c>
      <c r="M21" s="8">
        <v>6242640</v>
      </c>
      <c r="N21" s="8">
        <v>135420</v>
      </c>
      <c r="O21" s="8">
        <v>0</v>
      </c>
      <c r="P21" s="8">
        <v>96570</v>
      </c>
      <c r="Q21" s="8">
        <f t="shared" si="2"/>
        <v>6474630</v>
      </c>
    </row>
    <row r="22" spans="1:17" x14ac:dyDescent="0.2">
      <c r="A22" s="235">
        <f t="shared" si="3"/>
        <v>12</v>
      </c>
      <c r="B22" s="235" t="s">
        <v>817</v>
      </c>
      <c r="C22" s="8">
        <v>29258</v>
      </c>
      <c r="D22" s="8">
        <v>109</v>
      </c>
      <c r="E22" s="8">
        <v>0</v>
      </c>
      <c r="F22" s="8">
        <v>154</v>
      </c>
      <c r="G22" s="8">
        <f t="shared" si="0"/>
        <v>29521</v>
      </c>
      <c r="H22" s="16">
        <v>26754</v>
      </c>
      <c r="I22" s="8">
        <v>85</v>
      </c>
      <c r="J22" s="8">
        <v>0</v>
      </c>
      <c r="K22" s="8">
        <v>132</v>
      </c>
      <c r="L22" s="8">
        <f t="shared" si="1"/>
        <v>26971</v>
      </c>
      <c r="M22" s="8">
        <v>5939388</v>
      </c>
      <c r="N22" s="8">
        <v>18870</v>
      </c>
      <c r="O22" s="8">
        <v>0</v>
      </c>
      <c r="P22" s="8">
        <v>29304</v>
      </c>
      <c r="Q22" s="8">
        <f t="shared" si="2"/>
        <v>5987562</v>
      </c>
    </row>
    <row r="23" spans="1:17" ht="12.75" customHeight="1" x14ac:dyDescent="0.2">
      <c r="A23" s="235">
        <f t="shared" si="3"/>
        <v>13</v>
      </c>
      <c r="B23" s="235" t="s">
        <v>818</v>
      </c>
      <c r="C23" s="8">
        <v>74151</v>
      </c>
      <c r="D23" s="8">
        <v>2192</v>
      </c>
      <c r="E23" s="8">
        <v>0</v>
      </c>
      <c r="F23" s="8">
        <v>1400</v>
      </c>
      <c r="G23" s="8">
        <f t="shared" si="0"/>
        <v>77743</v>
      </c>
      <c r="H23" s="16">
        <v>68596</v>
      </c>
      <c r="I23" s="8">
        <v>1912</v>
      </c>
      <c r="J23" s="8">
        <v>0</v>
      </c>
      <c r="K23" s="8">
        <v>1252</v>
      </c>
      <c r="L23" s="8">
        <f t="shared" si="1"/>
        <v>71760</v>
      </c>
      <c r="M23" s="8">
        <v>15228312</v>
      </c>
      <c r="N23" s="8">
        <v>424464</v>
      </c>
      <c r="O23" s="8">
        <v>0</v>
      </c>
      <c r="P23" s="8">
        <v>277944</v>
      </c>
      <c r="Q23" s="8">
        <f t="shared" si="2"/>
        <v>15930720</v>
      </c>
    </row>
    <row r="24" spans="1:17" x14ac:dyDescent="0.2">
      <c r="A24" s="235">
        <f t="shared" si="3"/>
        <v>14</v>
      </c>
      <c r="B24" s="235" t="s">
        <v>847</v>
      </c>
      <c r="C24" s="8">
        <v>21806</v>
      </c>
      <c r="D24" s="8">
        <v>1202</v>
      </c>
      <c r="E24" s="8">
        <v>0</v>
      </c>
      <c r="F24" s="8">
        <v>149</v>
      </c>
      <c r="G24" s="8">
        <f t="shared" si="0"/>
        <v>23157</v>
      </c>
      <c r="H24" s="16">
        <v>19125</v>
      </c>
      <c r="I24" s="8">
        <v>952</v>
      </c>
      <c r="J24" s="8">
        <v>0</v>
      </c>
      <c r="K24" s="8">
        <v>120</v>
      </c>
      <c r="L24" s="8">
        <f t="shared" si="1"/>
        <v>20197</v>
      </c>
      <c r="M24" s="8">
        <v>4245750</v>
      </c>
      <c r="N24" s="8">
        <v>211344</v>
      </c>
      <c r="O24" s="8">
        <v>0</v>
      </c>
      <c r="P24" s="8">
        <v>26640</v>
      </c>
      <c r="Q24" s="8">
        <f t="shared" si="2"/>
        <v>4483734</v>
      </c>
    </row>
    <row r="25" spans="1:17" x14ac:dyDescent="0.2">
      <c r="A25" s="235">
        <f t="shared" si="3"/>
        <v>15</v>
      </c>
      <c r="B25" s="235" t="s">
        <v>819</v>
      </c>
      <c r="C25" s="8">
        <v>41246</v>
      </c>
      <c r="D25" s="8">
        <v>50</v>
      </c>
      <c r="E25" s="8">
        <v>0</v>
      </c>
      <c r="F25" s="8">
        <v>387</v>
      </c>
      <c r="G25" s="8">
        <f t="shared" si="0"/>
        <v>41683</v>
      </c>
      <c r="H25" s="16">
        <v>36959</v>
      </c>
      <c r="I25" s="8">
        <v>43</v>
      </c>
      <c r="J25" s="8">
        <v>0</v>
      </c>
      <c r="K25" s="8">
        <v>333</v>
      </c>
      <c r="L25" s="8">
        <f t="shared" si="1"/>
        <v>37335</v>
      </c>
      <c r="M25" s="8">
        <v>8204898</v>
      </c>
      <c r="N25" s="8">
        <v>9546</v>
      </c>
      <c r="O25" s="8">
        <v>0</v>
      </c>
      <c r="P25" s="8">
        <v>73926</v>
      </c>
      <c r="Q25" s="8">
        <f t="shared" si="2"/>
        <v>8288370</v>
      </c>
    </row>
    <row r="26" spans="1:17" x14ac:dyDescent="0.2">
      <c r="A26" s="235">
        <f t="shared" si="3"/>
        <v>16</v>
      </c>
      <c r="B26" s="235" t="s">
        <v>820</v>
      </c>
      <c r="C26" s="8">
        <v>40842</v>
      </c>
      <c r="D26" s="8">
        <v>552</v>
      </c>
      <c r="E26" s="8">
        <v>0</v>
      </c>
      <c r="F26" s="8">
        <v>1463</v>
      </c>
      <c r="G26" s="8">
        <f t="shared" si="0"/>
        <v>42857</v>
      </c>
      <c r="H26" s="16">
        <v>35555</v>
      </c>
      <c r="I26" s="8">
        <v>444</v>
      </c>
      <c r="J26" s="8">
        <v>0</v>
      </c>
      <c r="K26" s="8">
        <v>1269</v>
      </c>
      <c r="L26" s="8">
        <f t="shared" si="1"/>
        <v>37268</v>
      </c>
      <c r="M26" s="8">
        <v>7893210</v>
      </c>
      <c r="N26" s="8">
        <v>98568</v>
      </c>
      <c r="O26" s="8">
        <v>0</v>
      </c>
      <c r="P26" s="8">
        <v>281718</v>
      </c>
      <c r="Q26" s="8">
        <f t="shared" si="2"/>
        <v>8273496</v>
      </c>
    </row>
    <row r="27" spans="1:17" ht="25.5" x14ac:dyDescent="0.2">
      <c r="A27" s="235">
        <f t="shared" si="3"/>
        <v>17</v>
      </c>
      <c r="B27" s="235" t="s">
        <v>821</v>
      </c>
      <c r="C27" s="8">
        <v>35124</v>
      </c>
      <c r="D27" s="8">
        <v>685</v>
      </c>
      <c r="E27" s="8">
        <v>0</v>
      </c>
      <c r="F27" s="8">
        <v>40</v>
      </c>
      <c r="G27" s="8">
        <f t="shared" si="0"/>
        <v>35849</v>
      </c>
      <c r="H27" s="16">
        <v>31859</v>
      </c>
      <c r="I27" s="8">
        <v>592</v>
      </c>
      <c r="J27" s="8">
        <v>0</v>
      </c>
      <c r="K27" s="8">
        <v>34</v>
      </c>
      <c r="L27" s="8">
        <f t="shared" si="1"/>
        <v>32485</v>
      </c>
      <c r="M27" s="8">
        <v>7072698</v>
      </c>
      <c r="N27" s="8">
        <v>131424</v>
      </c>
      <c r="O27" s="8">
        <v>0</v>
      </c>
      <c r="P27" s="8">
        <v>7548</v>
      </c>
      <c r="Q27" s="8">
        <f t="shared" si="2"/>
        <v>7211670</v>
      </c>
    </row>
    <row r="28" spans="1:17" x14ac:dyDescent="0.2">
      <c r="A28" s="235">
        <f t="shared" si="3"/>
        <v>18</v>
      </c>
      <c r="B28" s="235" t="s">
        <v>822</v>
      </c>
      <c r="C28" s="8">
        <v>49570</v>
      </c>
      <c r="D28" s="8">
        <v>3950</v>
      </c>
      <c r="E28" s="8">
        <v>0</v>
      </c>
      <c r="F28" s="8">
        <v>828</v>
      </c>
      <c r="G28" s="8">
        <f t="shared" si="0"/>
        <v>54348</v>
      </c>
      <c r="H28" s="16">
        <v>44858</v>
      </c>
      <c r="I28" s="8">
        <v>3562</v>
      </c>
      <c r="J28" s="8">
        <v>0</v>
      </c>
      <c r="K28" s="8">
        <v>744</v>
      </c>
      <c r="L28" s="8">
        <f t="shared" si="1"/>
        <v>49164</v>
      </c>
      <c r="M28" s="8">
        <v>9958476</v>
      </c>
      <c r="N28" s="8">
        <v>790764</v>
      </c>
      <c r="O28" s="8">
        <v>0</v>
      </c>
      <c r="P28" s="8">
        <v>165168</v>
      </c>
      <c r="Q28" s="8">
        <f t="shared" si="2"/>
        <v>10914408</v>
      </c>
    </row>
    <row r="29" spans="1:17" x14ac:dyDescent="0.2">
      <c r="A29" s="235">
        <f t="shared" si="3"/>
        <v>19</v>
      </c>
      <c r="B29" s="235" t="s">
        <v>848</v>
      </c>
      <c r="C29" s="8">
        <v>28045</v>
      </c>
      <c r="D29" s="8">
        <v>227</v>
      </c>
      <c r="E29" s="8">
        <v>0</v>
      </c>
      <c r="F29" s="8">
        <v>766</v>
      </c>
      <c r="G29" s="8">
        <f t="shared" si="0"/>
        <v>29038</v>
      </c>
      <c r="H29" s="16">
        <v>24256</v>
      </c>
      <c r="I29" s="8">
        <v>182</v>
      </c>
      <c r="J29" s="8">
        <v>0</v>
      </c>
      <c r="K29" s="8">
        <v>664</v>
      </c>
      <c r="L29" s="8">
        <f t="shared" si="1"/>
        <v>25102</v>
      </c>
      <c r="M29" s="8">
        <v>5384832</v>
      </c>
      <c r="N29" s="8">
        <v>40404</v>
      </c>
      <c r="O29" s="8">
        <v>0</v>
      </c>
      <c r="P29" s="8">
        <v>147408</v>
      </c>
      <c r="Q29" s="8">
        <f t="shared" si="2"/>
        <v>5572644</v>
      </c>
    </row>
    <row r="30" spans="1:17" x14ac:dyDescent="0.2">
      <c r="A30" s="235">
        <f t="shared" si="3"/>
        <v>20</v>
      </c>
      <c r="B30" s="235" t="s">
        <v>823</v>
      </c>
      <c r="C30" s="8">
        <v>48594</v>
      </c>
      <c r="D30" s="8">
        <v>6596</v>
      </c>
      <c r="E30" s="8">
        <v>0</v>
      </c>
      <c r="F30" s="8">
        <v>0</v>
      </c>
      <c r="G30" s="8">
        <f t="shared" si="0"/>
        <v>55190</v>
      </c>
      <c r="H30" s="16">
        <v>43989</v>
      </c>
      <c r="I30" s="8">
        <v>5845</v>
      </c>
      <c r="J30" s="8">
        <v>0</v>
      </c>
      <c r="K30" s="8">
        <v>0</v>
      </c>
      <c r="L30" s="8">
        <f t="shared" si="1"/>
        <v>49834</v>
      </c>
      <c r="M30" s="8">
        <v>9765558</v>
      </c>
      <c r="N30" s="8">
        <v>1297590</v>
      </c>
      <c r="O30" s="8">
        <v>0</v>
      </c>
      <c r="P30" s="8">
        <v>0</v>
      </c>
      <c r="Q30" s="8">
        <f t="shared" si="2"/>
        <v>11063148</v>
      </c>
    </row>
    <row r="31" spans="1:17" x14ac:dyDescent="0.2">
      <c r="A31" s="235">
        <f t="shared" si="3"/>
        <v>21</v>
      </c>
      <c r="B31" s="235" t="s">
        <v>824</v>
      </c>
      <c r="C31" s="8">
        <v>14881</v>
      </c>
      <c r="D31" s="8">
        <v>477</v>
      </c>
      <c r="E31" s="8">
        <v>0</v>
      </c>
      <c r="F31" s="8">
        <v>245</v>
      </c>
      <c r="G31" s="8">
        <f t="shared" si="0"/>
        <v>15603</v>
      </c>
      <c r="H31" s="16">
        <v>13585</v>
      </c>
      <c r="I31" s="8">
        <v>416</v>
      </c>
      <c r="J31" s="8">
        <v>0</v>
      </c>
      <c r="K31" s="8">
        <v>211</v>
      </c>
      <c r="L31" s="8">
        <f t="shared" si="1"/>
        <v>14212</v>
      </c>
      <c r="M31" s="8">
        <v>3015870</v>
      </c>
      <c r="N31" s="8">
        <v>92352</v>
      </c>
      <c r="O31" s="8">
        <v>0</v>
      </c>
      <c r="P31" s="8">
        <v>46842</v>
      </c>
      <c r="Q31" s="8">
        <f t="shared" si="2"/>
        <v>3155064</v>
      </c>
    </row>
    <row r="32" spans="1:17" x14ac:dyDescent="0.2">
      <c r="A32" s="235">
        <f t="shared" si="3"/>
        <v>22</v>
      </c>
      <c r="B32" s="235" t="s">
        <v>825</v>
      </c>
      <c r="C32" s="8">
        <v>17386</v>
      </c>
      <c r="D32" s="8">
        <v>119</v>
      </c>
      <c r="E32" s="8">
        <v>0</v>
      </c>
      <c r="F32" s="8">
        <v>2</v>
      </c>
      <c r="G32" s="8">
        <f t="shared" si="0"/>
        <v>17507</v>
      </c>
      <c r="H32" s="16">
        <v>15129</v>
      </c>
      <c r="I32" s="8">
        <v>95</v>
      </c>
      <c r="J32" s="8">
        <v>0</v>
      </c>
      <c r="K32" s="8">
        <v>2</v>
      </c>
      <c r="L32" s="8">
        <f t="shared" si="1"/>
        <v>15226</v>
      </c>
      <c r="M32" s="8">
        <v>3358638</v>
      </c>
      <c r="N32" s="8">
        <v>21090</v>
      </c>
      <c r="O32" s="8">
        <v>0</v>
      </c>
      <c r="P32" s="8">
        <v>444</v>
      </c>
      <c r="Q32" s="8">
        <f t="shared" si="2"/>
        <v>3380172</v>
      </c>
    </row>
    <row r="33" spans="1:17" x14ac:dyDescent="0.2">
      <c r="A33" s="235">
        <f t="shared" si="3"/>
        <v>23</v>
      </c>
      <c r="B33" s="235" t="s">
        <v>826</v>
      </c>
      <c r="C33" s="8">
        <v>72625</v>
      </c>
      <c r="D33" s="8">
        <v>1966</v>
      </c>
      <c r="E33" s="8">
        <v>0</v>
      </c>
      <c r="F33" s="8">
        <v>2539</v>
      </c>
      <c r="G33" s="8">
        <f t="shared" si="0"/>
        <v>77130</v>
      </c>
      <c r="H33" s="16">
        <v>64352</v>
      </c>
      <c r="I33" s="8">
        <v>1765</v>
      </c>
      <c r="J33" s="8">
        <v>0</v>
      </c>
      <c r="K33" s="8">
        <v>2163</v>
      </c>
      <c r="L33" s="8">
        <f t="shared" si="1"/>
        <v>68280</v>
      </c>
      <c r="M33" s="8">
        <v>14286144</v>
      </c>
      <c r="N33" s="8">
        <v>391830</v>
      </c>
      <c r="O33" s="8">
        <v>0</v>
      </c>
      <c r="P33" s="8">
        <v>480186</v>
      </c>
      <c r="Q33" s="8">
        <f t="shared" si="2"/>
        <v>15158160</v>
      </c>
    </row>
    <row r="34" spans="1:17" x14ac:dyDescent="0.2">
      <c r="A34" s="235">
        <f t="shared" si="3"/>
        <v>24</v>
      </c>
      <c r="B34" s="235" t="s">
        <v>827</v>
      </c>
      <c r="C34" s="8">
        <v>60156</v>
      </c>
      <c r="D34" s="8">
        <v>568</v>
      </c>
      <c r="E34" s="8">
        <v>0</v>
      </c>
      <c r="F34" s="8">
        <v>542</v>
      </c>
      <c r="G34" s="8">
        <f t="shared" si="0"/>
        <v>61266</v>
      </c>
      <c r="H34" s="16">
        <v>54625</v>
      </c>
      <c r="I34" s="8">
        <v>465</v>
      </c>
      <c r="J34" s="8">
        <v>0</v>
      </c>
      <c r="K34" s="8">
        <v>462</v>
      </c>
      <c r="L34" s="8">
        <f t="shared" si="1"/>
        <v>55552</v>
      </c>
      <c r="M34" s="8">
        <v>12126750</v>
      </c>
      <c r="N34" s="8">
        <v>103230</v>
      </c>
      <c r="O34" s="8">
        <v>0</v>
      </c>
      <c r="P34" s="8">
        <v>102564</v>
      </c>
      <c r="Q34" s="8">
        <f t="shared" si="2"/>
        <v>12332544</v>
      </c>
    </row>
    <row r="35" spans="1:17" x14ac:dyDescent="0.2">
      <c r="A35" s="235">
        <f t="shared" si="3"/>
        <v>25</v>
      </c>
      <c r="B35" s="235" t="s">
        <v>828</v>
      </c>
      <c r="C35" s="8">
        <v>38648</v>
      </c>
      <c r="D35" s="8">
        <v>31</v>
      </c>
      <c r="E35" s="8">
        <v>0</v>
      </c>
      <c r="F35" s="8">
        <v>193</v>
      </c>
      <c r="G35" s="8">
        <f t="shared" si="0"/>
        <v>38872</v>
      </c>
      <c r="H35" s="16">
        <v>34128</v>
      </c>
      <c r="I35" s="8">
        <v>26</v>
      </c>
      <c r="J35" s="8">
        <v>0</v>
      </c>
      <c r="K35" s="8">
        <v>165</v>
      </c>
      <c r="L35" s="8">
        <f t="shared" si="1"/>
        <v>34319</v>
      </c>
      <c r="M35" s="8">
        <v>7576416</v>
      </c>
      <c r="N35" s="8">
        <v>5772</v>
      </c>
      <c r="O35" s="8">
        <v>0</v>
      </c>
      <c r="P35" s="8">
        <v>36630</v>
      </c>
      <c r="Q35" s="8">
        <f t="shared" si="2"/>
        <v>7618818</v>
      </c>
    </row>
    <row r="36" spans="1:17" x14ac:dyDescent="0.2">
      <c r="A36" s="235">
        <f t="shared" si="3"/>
        <v>26</v>
      </c>
      <c r="B36" s="235" t="s">
        <v>829</v>
      </c>
      <c r="C36" s="8">
        <v>31554</v>
      </c>
      <c r="D36" s="8">
        <v>1736</v>
      </c>
      <c r="E36" s="8">
        <v>0</v>
      </c>
      <c r="F36" s="8">
        <v>478</v>
      </c>
      <c r="G36" s="8">
        <f t="shared" si="0"/>
        <v>33768</v>
      </c>
      <c r="H36" s="16">
        <v>28652</v>
      </c>
      <c r="I36" s="8">
        <v>1612</v>
      </c>
      <c r="J36" s="8">
        <v>0</v>
      </c>
      <c r="K36" s="8">
        <v>420</v>
      </c>
      <c r="L36" s="8">
        <f t="shared" si="1"/>
        <v>30684</v>
      </c>
      <c r="M36" s="8">
        <v>6360744</v>
      </c>
      <c r="N36" s="8">
        <v>357864</v>
      </c>
      <c r="O36" s="8">
        <v>0</v>
      </c>
      <c r="P36" s="8">
        <v>93240</v>
      </c>
      <c r="Q36" s="8">
        <f t="shared" si="2"/>
        <v>6811848</v>
      </c>
    </row>
    <row r="37" spans="1:17" x14ac:dyDescent="0.2">
      <c r="A37" s="235">
        <f t="shared" si="3"/>
        <v>27</v>
      </c>
      <c r="B37" s="235" t="s">
        <v>830</v>
      </c>
      <c r="C37" s="8">
        <v>48065</v>
      </c>
      <c r="D37" s="8">
        <v>2275</v>
      </c>
      <c r="E37" s="8">
        <v>0</v>
      </c>
      <c r="F37" s="8">
        <v>73</v>
      </c>
      <c r="G37" s="8">
        <f t="shared" si="0"/>
        <v>50413</v>
      </c>
      <c r="H37" s="16">
        <v>43859</v>
      </c>
      <c r="I37" s="8">
        <v>2016</v>
      </c>
      <c r="J37" s="8">
        <v>0</v>
      </c>
      <c r="K37" s="8">
        <v>66</v>
      </c>
      <c r="L37" s="8">
        <f t="shared" si="1"/>
        <v>45941</v>
      </c>
      <c r="M37" s="8">
        <v>9736698</v>
      </c>
      <c r="N37" s="8">
        <v>447552</v>
      </c>
      <c r="O37" s="8">
        <v>0</v>
      </c>
      <c r="P37" s="8">
        <v>14652</v>
      </c>
      <c r="Q37" s="8">
        <f t="shared" si="2"/>
        <v>10198902</v>
      </c>
    </row>
    <row r="38" spans="1:17" x14ac:dyDescent="0.2">
      <c r="A38" s="235">
        <f t="shared" si="3"/>
        <v>28</v>
      </c>
      <c r="B38" s="168" t="s">
        <v>831</v>
      </c>
      <c r="C38" s="8">
        <v>24450</v>
      </c>
      <c r="D38" s="8">
        <v>193</v>
      </c>
      <c r="E38" s="8">
        <v>0</v>
      </c>
      <c r="F38" s="8">
        <v>0</v>
      </c>
      <c r="G38" s="8">
        <f t="shared" si="0"/>
        <v>24643</v>
      </c>
      <c r="H38" s="16">
        <v>22152</v>
      </c>
      <c r="I38" s="8">
        <v>158</v>
      </c>
      <c r="J38" s="8">
        <v>0</v>
      </c>
      <c r="K38" s="8">
        <v>0</v>
      </c>
      <c r="L38" s="8">
        <f t="shared" si="1"/>
        <v>22310</v>
      </c>
      <c r="M38" s="8">
        <v>4917744</v>
      </c>
      <c r="N38" s="8">
        <v>35076</v>
      </c>
      <c r="O38" s="8">
        <v>0</v>
      </c>
      <c r="P38" s="8">
        <v>0</v>
      </c>
      <c r="Q38" s="8">
        <f t="shared" si="2"/>
        <v>4952820</v>
      </c>
    </row>
    <row r="39" spans="1:17" x14ac:dyDescent="0.2">
      <c r="A39" s="235">
        <f t="shared" si="3"/>
        <v>29</v>
      </c>
      <c r="B39" s="168" t="s">
        <v>832</v>
      </c>
      <c r="C39" s="8">
        <v>19410</v>
      </c>
      <c r="D39" s="8">
        <v>54</v>
      </c>
      <c r="E39" s="8">
        <v>0</v>
      </c>
      <c r="F39" s="8">
        <v>46</v>
      </c>
      <c r="G39" s="8">
        <f t="shared" si="0"/>
        <v>19510</v>
      </c>
      <c r="H39" s="16">
        <v>16985</v>
      </c>
      <c r="I39" s="8">
        <v>44</v>
      </c>
      <c r="J39" s="8">
        <v>0</v>
      </c>
      <c r="K39" s="8">
        <v>38</v>
      </c>
      <c r="L39" s="8">
        <f t="shared" si="1"/>
        <v>17067</v>
      </c>
      <c r="M39" s="8">
        <v>3770670</v>
      </c>
      <c r="N39" s="8">
        <v>9768</v>
      </c>
      <c r="O39" s="8">
        <v>0</v>
      </c>
      <c r="P39" s="8">
        <v>8436</v>
      </c>
      <c r="Q39" s="8">
        <f t="shared" si="2"/>
        <v>3788874</v>
      </c>
    </row>
    <row r="40" spans="1:17" x14ac:dyDescent="0.2">
      <c r="A40" s="235">
        <f t="shared" si="3"/>
        <v>30</v>
      </c>
      <c r="B40" s="168" t="s">
        <v>833</v>
      </c>
      <c r="C40" s="8">
        <v>19735</v>
      </c>
      <c r="D40" s="8">
        <v>2724</v>
      </c>
      <c r="E40" s="8">
        <v>0</v>
      </c>
      <c r="F40" s="8">
        <v>771</v>
      </c>
      <c r="G40" s="8">
        <f t="shared" si="0"/>
        <v>23230</v>
      </c>
      <c r="H40" s="16">
        <v>16895</v>
      </c>
      <c r="I40" s="8">
        <v>2499</v>
      </c>
      <c r="J40" s="8">
        <v>0</v>
      </c>
      <c r="K40" s="8">
        <v>666</v>
      </c>
      <c r="L40" s="8">
        <f t="shared" si="1"/>
        <v>20060</v>
      </c>
      <c r="M40" s="8">
        <v>3750690</v>
      </c>
      <c r="N40" s="8">
        <v>554778</v>
      </c>
      <c r="O40" s="8">
        <v>0</v>
      </c>
      <c r="P40" s="8">
        <v>147852</v>
      </c>
      <c r="Q40" s="8">
        <f t="shared" si="2"/>
        <v>4453320</v>
      </c>
    </row>
    <row r="41" spans="1:17" x14ac:dyDescent="0.2">
      <c r="A41" s="235">
        <f t="shared" si="3"/>
        <v>31</v>
      </c>
      <c r="B41" s="168" t="s">
        <v>834</v>
      </c>
      <c r="C41" s="8">
        <v>20441</v>
      </c>
      <c r="D41" s="8">
        <v>224</v>
      </c>
      <c r="E41" s="8">
        <v>0</v>
      </c>
      <c r="F41" s="8">
        <v>128</v>
      </c>
      <c r="G41" s="8">
        <f t="shared" si="0"/>
        <v>20793</v>
      </c>
      <c r="H41" s="16">
        <v>17620</v>
      </c>
      <c r="I41" s="8">
        <v>191</v>
      </c>
      <c r="J41" s="8">
        <v>0</v>
      </c>
      <c r="K41" s="8">
        <v>105</v>
      </c>
      <c r="L41" s="8">
        <f t="shared" si="1"/>
        <v>17916</v>
      </c>
      <c r="M41" s="8">
        <v>3911640</v>
      </c>
      <c r="N41" s="8">
        <v>42402</v>
      </c>
      <c r="O41" s="8">
        <v>0</v>
      </c>
      <c r="P41" s="8">
        <v>23310</v>
      </c>
      <c r="Q41" s="8">
        <f t="shared" si="2"/>
        <v>3977352</v>
      </c>
    </row>
    <row r="42" spans="1:17" s="5" customFormat="1" x14ac:dyDescent="0.2">
      <c r="A42" s="311"/>
      <c r="B42" s="311" t="s">
        <v>835</v>
      </c>
      <c r="C42" s="17">
        <f>SUM(C11:C41)</f>
        <v>1124910</v>
      </c>
      <c r="D42" s="17">
        <f t="shared" ref="D42:Q42" si="4">SUM(D11:D41)</f>
        <v>55298</v>
      </c>
      <c r="E42" s="17">
        <f t="shared" si="4"/>
        <v>0</v>
      </c>
      <c r="F42" s="17">
        <f t="shared" si="4"/>
        <v>12941</v>
      </c>
      <c r="G42" s="17">
        <f t="shared" si="4"/>
        <v>1193149</v>
      </c>
      <c r="H42" s="17">
        <f t="shared" si="4"/>
        <v>996309</v>
      </c>
      <c r="I42" s="17">
        <f t="shared" si="4"/>
        <v>40990</v>
      </c>
      <c r="J42" s="17">
        <f t="shared" si="4"/>
        <v>0</v>
      </c>
      <c r="K42" s="17">
        <f t="shared" si="4"/>
        <v>11194</v>
      </c>
      <c r="L42" s="17">
        <f t="shared" si="4"/>
        <v>1048493</v>
      </c>
      <c r="M42" s="17">
        <f t="shared" si="4"/>
        <v>221180598</v>
      </c>
      <c r="N42" s="17">
        <f t="shared" si="4"/>
        <v>9099780</v>
      </c>
      <c r="O42" s="17">
        <f t="shared" si="4"/>
        <v>0</v>
      </c>
      <c r="P42" s="17">
        <f t="shared" si="4"/>
        <v>2485068</v>
      </c>
      <c r="Q42" s="17">
        <f t="shared" si="4"/>
        <v>232765446</v>
      </c>
    </row>
    <row r="43" spans="1:17" x14ac:dyDescent="0.2">
      <c r="A43" s="9" t="s">
        <v>8</v>
      </c>
      <c r="C43" s="417"/>
      <c r="D43" s="417"/>
      <c r="E43" s="417"/>
      <c r="F43" s="417"/>
      <c r="G43" s="417"/>
      <c r="H43" s="440"/>
      <c r="I43" s="440"/>
      <c r="J43" s="440"/>
      <c r="K43" s="440"/>
      <c r="L43" s="440"/>
      <c r="M43" s="440"/>
      <c r="N43" s="440"/>
      <c r="O43" s="440"/>
      <c r="P43" s="440"/>
      <c r="Q43" s="440"/>
    </row>
    <row r="44" spans="1:17" x14ac:dyDescent="0.2">
      <c r="A44" s="199" t="s">
        <v>9</v>
      </c>
    </row>
    <row r="45" spans="1:17" x14ac:dyDescent="0.2">
      <c r="A45" s="199" t="s">
        <v>10</v>
      </c>
      <c r="I45" s="440"/>
      <c r="J45" s="3"/>
      <c r="K45" s="3"/>
      <c r="L45" s="3"/>
    </row>
    <row r="46" spans="1:17" x14ac:dyDescent="0.2">
      <c r="A46" s="199" t="s">
        <v>434</v>
      </c>
      <c r="J46" s="3"/>
      <c r="K46" s="3"/>
      <c r="L46" s="3"/>
    </row>
    <row r="47" spans="1:17" x14ac:dyDescent="0.2">
      <c r="C47" s="199" t="s">
        <v>435</v>
      </c>
      <c r="E47" s="10"/>
      <c r="F47" s="10"/>
      <c r="G47" s="10"/>
      <c r="H47" s="10"/>
      <c r="I47" s="10"/>
      <c r="J47" s="10"/>
      <c r="K47" s="10"/>
      <c r="L47" s="10"/>
      <c r="M47" s="10"/>
    </row>
    <row r="48" spans="1:17" x14ac:dyDescent="0.2">
      <c r="A48" s="641"/>
      <c r="B48" s="641"/>
      <c r="C48" s="641"/>
      <c r="D48" s="641"/>
      <c r="E48" s="641"/>
      <c r="F48" s="641"/>
      <c r="G48" s="641"/>
      <c r="H48" s="641"/>
      <c r="I48" s="641"/>
      <c r="J48" s="641"/>
      <c r="K48" s="641"/>
      <c r="L48" s="641"/>
    </row>
    <row r="49" spans="13:17" ht="15.75" x14ac:dyDescent="0.25">
      <c r="M49" s="618" t="s">
        <v>868</v>
      </c>
      <c r="N49" s="618"/>
      <c r="O49" s="618"/>
      <c r="P49" s="618"/>
      <c r="Q49" s="618"/>
    </row>
    <row r="50" spans="13:17" ht="15.75" x14ac:dyDescent="0.25">
      <c r="M50" s="618" t="s">
        <v>869</v>
      </c>
      <c r="N50" s="618"/>
      <c r="O50" s="618"/>
      <c r="P50" s="618"/>
      <c r="Q50" s="618"/>
    </row>
  </sheetData>
  <mergeCells count="13">
    <mergeCell ref="M49:Q49"/>
    <mergeCell ref="M50:Q50"/>
    <mergeCell ref="A2:Q2"/>
    <mergeCell ref="A3:Q3"/>
    <mergeCell ref="A5:Q5"/>
    <mergeCell ref="A48:L48"/>
    <mergeCell ref="O1:Q1"/>
    <mergeCell ref="A8:A9"/>
    <mergeCell ref="B8:B9"/>
    <mergeCell ref="C8:G8"/>
    <mergeCell ref="H8:L8"/>
    <mergeCell ref="M8:Q8"/>
    <mergeCell ref="O7:Q7"/>
  </mergeCells>
  <phoneticPr fontId="0" type="noConversion"/>
  <printOptions horizontalCentered="1"/>
  <pageMargins left="0.5" right="0.47" top="0.42" bottom="0" header="0.31496062992125984" footer="0.31496062992125984"/>
  <pageSetup paperSize="9" scale="7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53"/>
  <sheetViews>
    <sheetView topLeftCell="A12" zoomScaleSheetLayoutView="80" workbookViewId="0">
      <selection activeCell="M46" sqref="M46"/>
    </sheetView>
  </sheetViews>
  <sheetFormatPr defaultColWidth="9.140625" defaultRowHeight="12.75" x14ac:dyDescent="0.2"/>
  <cols>
    <col min="1" max="1" width="7.140625" style="199" customWidth="1"/>
    <col min="2" max="2" width="21.5703125" style="199" customWidth="1"/>
    <col min="3" max="3" width="9.5703125" style="199" customWidth="1"/>
    <col min="4" max="4" width="9.28515625" style="199" customWidth="1"/>
    <col min="5" max="6" width="9.140625" style="199"/>
    <col min="7" max="7" width="10.85546875" style="199" customWidth="1"/>
    <col min="8" max="8" width="10.28515625" style="199" customWidth="1"/>
    <col min="9" max="9" width="10.85546875" style="199" customWidth="1"/>
    <col min="10" max="10" width="10.28515625" style="199" customWidth="1"/>
    <col min="11" max="11" width="11.28515625" style="199" customWidth="1"/>
    <col min="12" max="12" width="11.7109375" style="199" customWidth="1"/>
    <col min="13" max="13" width="12" style="199" customWidth="1"/>
    <col min="14" max="14" width="8.7109375" style="199" customWidth="1"/>
    <col min="15" max="15" width="8.85546875" style="199" customWidth="1"/>
    <col min="16" max="16" width="9.140625" style="199"/>
    <col min="17" max="17" width="11" style="199" customWidth="1"/>
    <col min="18" max="18" width="9.140625" style="199" hidden="1" customWidth="1"/>
    <col min="19" max="16384" width="9.140625" style="199"/>
  </cols>
  <sheetData>
    <row r="1" spans="1:20" ht="12.75" customHeight="1" x14ac:dyDescent="0.2">
      <c r="O1" s="552" t="s">
        <v>57</v>
      </c>
      <c r="P1" s="552"/>
      <c r="Q1" s="552"/>
    </row>
    <row r="2" spans="1:20" ht="15.75" x14ac:dyDescent="0.25">
      <c r="A2" s="553" t="s">
        <v>0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</row>
    <row r="3" spans="1:20" ht="20.25" x14ac:dyDescent="0.3">
      <c r="A3" s="554" t="s">
        <v>646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</row>
    <row r="4" spans="1:20" ht="11.25" customHeight="1" x14ac:dyDescent="0.2"/>
    <row r="5" spans="1:20" ht="15.75" customHeight="1" x14ac:dyDescent="0.25">
      <c r="A5" s="648" t="s">
        <v>657</v>
      </c>
      <c r="B5" s="648"/>
      <c r="C5" s="648"/>
      <c r="D5" s="648"/>
      <c r="E5" s="648"/>
      <c r="F5" s="648"/>
      <c r="G5" s="648"/>
      <c r="H5" s="648"/>
      <c r="I5" s="648"/>
      <c r="J5" s="648"/>
      <c r="K5" s="648"/>
      <c r="L5" s="648"/>
      <c r="M5" s="648"/>
      <c r="N5" s="648"/>
      <c r="O5" s="648"/>
      <c r="P5" s="648"/>
      <c r="Q5" s="648"/>
    </row>
    <row r="7" spans="1:20" s="5" customFormat="1" x14ac:dyDescent="0.2">
      <c r="A7" s="21" t="s">
        <v>883</v>
      </c>
      <c r="B7" s="21"/>
      <c r="O7" s="643" t="s">
        <v>895</v>
      </c>
      <c r="P7" s="643"/>
      <c r="Q7" s="643"/>
    </row>
    <row r="8" spans="1:20" s="5" customFormat="1" ht="29.45" customHeight="1" x14ac:dyDescent="0.2">
      <c r="A8" s="523" t="s">
        <v>2</v>
      </c>
      <c r="B8" s="523" t="s">
        <v>3</v>
      </c>
      <c r="C8" s="557" t="s">
        <v>658</v>
      </c>
      <c r="D8" s="557"/>
      <c r="E8" s="557"/>
      <c r="F8" s="649"/>
      <c r="G8" s="649"/>
      <c r="H8" s="644" t="s">
        <v>698</v>
      </c>
      <c r="I8" s="557"/>
      <c r="J8" s="557"/>
      <c r="K8" s="557"/>
      <c r="L8" s="557"/>
      <c r="M8" s="530" t="s">
        <v>107</v>
      </c>
      <c r="N8" s="531"/>
      <c r="O8" s="531"/>
      <c r="P8" s="531"/>
      <c r="Q8" s="532"/>
    </row>
    <row r="9" spans="1:20" s="5" customFormat="1" ht="38.25" x14ac:dyDescent="0.2">
      <c r="A9" s="523"/>
      <c r="B9" s="523"/>
      <c r="C9" s="175" t="s">
        <v>213</v>
      </c>
      <c r="D9" s="175" t="s">
        <v>214</v>
      </c>
      <c r="E9" s="175" t="s">
        <v>360</v>
      </c>
      <c r="F9" s="177" t="s">
        <v>221</v>
      </c>
      <c r="G9" s="177" t="s">
        <v>115</v>
      </c>
      <c r="H9" s="175" t="s">
        <v>213</v>
      </c>
      <c r="I9" s="175" t="s">
        <v>214</v>
      </c>
      <c r="J9" s="175" t="s">
        <v>360</v>
      </c>
      <c r="K9" s="175" t="s">
        <v>221</v>
      </c>
      <c r="L9" s="175" t="s">
        <v>116</v>
      </c>
      <c r="M9" s="175" t="s">
        <v>213</v>
      </c>
      <c r="N9" s="175" t="s">
        <v>214</v>
      </c>
      <c r="O9" s="175" t="s">
        <v>360</v>
      </c>
      <c r="P9" s="177" t="s">
        <v>221</v>
      </c>
      <c r="Q9" s="175" t="s">
        <v>117</v>
      </c>
      <c r="R9" s="17"/>
      <c r="S9" s="18"/>
    </row>
    <row r="10" spans="1:20" s="5" customFormat="1" x14ac:dyDescent="0.2">
      <c r="A10" s="175">
        <v>1</v>
      </c>
      <c r="B10" s="175">
        <v>2</v>
      </c>
      <c r="C10" s="175">
        <v>3</v>
      </c>
      <c r="D10" s="175">
        <v>4</v>
      </c>
      <c r="E10" s="175">
        <v>5</v>
      </c>
      <c r="F10" s="177">
        <v>6</v>
      </c>
      <c r="G10" s="175">
        <v>7</v>
      </c>
      <c r="H10" s="175">
        <v>8</v>
      </c>
      <c r="I10" s="175">
        <v>9</v>
      </c>
      <c r="J10" s="175">
        <v>10</v>
      </c>
      <c r="K10" s="175">
        <v>11</v>
      </c>
      <c r="L10" s="175">
        <v>12</v>
      </c>
      <c r="M10" s="175">
        <v>13</v>
      </c>
      <c r="N10" s="169">
        <v>14</v>
      </c>
      <c r="O10" s="184">
        <v>15</v>
      </c>
      <c r="P10" s="175">
        <v>16</v>
      </c>
      <c r="Q10" s="175">
        <v>17</v>
      </c>
    </row>
    <row r="11" spans="1:20" x14ac:dyDescent="0.2">
      <c r="A11" s="235">
        <v>1</v>
      </c>
      <c r="B11" s="235" t="s">
        <v>844</v>
      </c>
      <c r="C11" s="8">
        <v>16568</v>
      </c>
      <c r="D11" s="8">
        <v>187</v>
      </c>
      <c r="E11" s="8">
        <v>0</v>
      </c>
      <c r="F11" s="15">
        <v>335</v>
      </c>
      <c r="G11" s="15">
        <f>SUM(C11:F11)</f>
        <v>17090</v>
      </c>
      <c r="H11" s="8">
        <v>13582</v>
      </c>
      <c r="I11" s="8">
        <v>176</v>
      </c>
      <c r="J11" s="8">
        <v>0</v>
      </c>
      <c r="K11" s="8">
        <v>316</v>
      </c>
      <c r="L11" s="8">
        <f>SUM(H11:K11)</f>
        <v>14074</v>
      </c>
      <c r="M11" s="8">
        <f>H11*222</f>
        <v>3015204</v>
      </c>
      <c r="N11" s="8">
        <v>39072</v>
      </c>
      <c r="O11" s="8">
        <v>0</v>
      </c>
      <c r="P11" s="8">
        <v>70152</v>
      </c>
      <c r="Q11" s="8">
        <f>SUM(M11:P11)</f>
        <v>3124428</v>
      </c>
    </row>
    <row r="12" spans="1:20" x14ac:dyDescent="0.2">
      <c r="A12" s="235">
        <f>A11+1</f>
        <v>2</v>
      </c>
      <c r="B12" s="235" t="s">
        <v>809</v>
      </c>
      <c r="C12" s="8">
        <v>17688</v>
      </c>
      <c r="D12" s="8">
        <v>1823</v>
      </c>
      <c r="E12" s="8">
        <v>399</v>
      </c>
      <c r="F12" s="15">
        <v>0</v>
      </c>
      <c r="G12" s="15">
        <f t="shared" ref="G12:G41" si="0">SUM(C12:F12)</f>
        <v>19910</v>
      </c>
      <c r="H12" s="8">
        <v>14652</v>
      </c>
      <c r="I12" s="8">
        <v>1652</v>
      </c>
      <c r="J12" s="8">
        <v>350</v>
      </c>
      <c r="K12" s="8">
        <v>0</v>
      </c>
      <c r="L12" s="8">
        <f t="shared" ref="L12:L41" si="1">SUM(H12:K12)</f>
        <v>16654</v>
      </c>
      <c r="M12" s="8">
        <f t="shared" ref="M12:M41" si="2">H12*222</f>
        <v>3252744</v>
      </c>
      <c r="N12" s="8">
        <v>366744</v>
      </c>
      <c r="O12" s="8">
        <v>105700</v>
      </c>
      <c r="P12" s="8">
        <v>0</v>
      </c>
      <c r="Q12" s="8">
        <f t="shared" ref="Q12:Q41" si="3">SUM(M12:P12)</f>
        <v>3725188</v>
      </c>
      <c r="T12" s="509"/>
    </row>
    <row r="13" spans="1:20" x14ac:dyDescent="0.2">
      <c r="A13" s="235">
        <f t="shared" ref="A13:A41" si="4">A12+1</f>
        <v>3</v>
      </c>
      <c r="B13" s="235" t="s">
        <v>845</v>
      </c>
      <c r="C13" s="8">
        <v>32309</v>
      </c>
      <c r="D13" s="8">
        <v>12647</v>
      </c>
      <c r="E13" s="8">
        <v>0</v>
      </c>
      <c r="F13" s="15">
        <v>48</v>
      </c>
      <c r="G13" s="15">
        <f t="shared" si="0"/>
        <v>45004</v>
      </c>
      <c r="H13" s="512">
        <v>28456</v>
      </c>
      <c r="I13" s="8">
        <v>6585</v>
      </c>
      <c r="J13" s="8">
        <v>0</v>
      </c>
      <c r="K13" s="8">
        <v>48</v>
      </c>
      <c r="L13" s="512">
        <f t="shared" si="1"/>
        <v>35089</v>
      </c>
      <c r="M13" s="512">
        <f t="shared" si="2"/>
        <v>6317232</v>
      </c>
      <c r="N13" s="8">
        <v>1461870</v>
      </c>
      <c r="O13" s="8">
        <v>0</v>
      </c>
      <c r="P13" s="8">
        <v>10656</v>
      </c>
      <c r="Q13" s="512">
        <f t="shared" si="3"/>
        <v>7789758</v>
      </c>
      <c r="T13" s="509"/>
    </row>
    <row r="14" spans="1:20" x14ac:dyDescent="0.2">
      <c r="A14" s="235">
        <f t="shared" si="4"/>
        <v>4</v>
      </c>
      <c r="B14" s="235" t="s">
        <v>810</v>
      </c>
      <c r="C14" s="8">
        <v>20509</v>
      </c>
      <c r="D14" s="8">
        <v>10</v>
      </c>
      <c r="E14" s="8">
        <v>0</v>
      </c>
      <c r="F14" s="15">
        <v>0</v>
      </c>
      <c r="G14" s="15">
        <f t="shared" si="0"/>
        <v>20519</v>
      </c>
      <c r="H14" s="8">
        <v>17524</v>
      </c>
      <c r="I14" s="8">
        <v>10</v>
      </c>
      <c r="J14" s="8">
        <v>0</v>
      </c>
      <c r="K14" s="8">
        <v>0</v>
      </c>
      <c r="L14" s="8">
        <f t="shared" si="1"/>
        <v>17534</v>
      </c>
      <c r="M14" s="8">
        <f t="shared" si="2"/>
        <v>3890328</v>
      </c>
      <c r="N14" s="8">
        <v>2220</v>
      </c>
      <c r="O14" s="8">
        <v>0</v>
      </c>
      <c r="P14" s="8">
        <v>0</v>
      </c>
      <c r="Q14" s="8">
        <f t="shared" si="3"/>
        <v>3892548</v>
      </c>
      <c r="T14" s="509"/>
    </row>
    <row r="15" spans="1:20" x14ac:dyDescent="0.2">
      <c r="A15" s="235">
        <f t="shared" si="4"/>
        <v>5</v>
      </c>
      <c r="B15" s="235" t="s">
        <v>811</v>
      </c>
      <c r="C15" s="8">
        <v>13749</v>
      </c>
      <c r="D15" s="8">
        <v>112</v>
      </c>
      <c r="E15" s="8">
        <v>0</v>
      </c>
      <c r="F15" s="15">
        <v>0</v>
      </c>
      <c r="G15" s="15">
        <f t="shared" si="0"/>
        <v>13861</v>
      </c>
      <c r="H15" s="8">
        <v>12153</v>
      </c>
      <c r="I15" s="8">
        <v>112</v>
      </c>
      <c r="J15" s="8">
        <v>0</v>
      </c>
      <c r="K15" s="8">
        <v>0</v>
      </c>
      <c r="L15" s="8">
        <f t="shared" si="1"/>
        <v>12265</v>
      </c>
      <c r="M15" s="8">
        <f t="shared" si="2"/>
        <v>2697966</v>
      </c>
      <c r="N15" s="8">
        <v>24864</v>
      </c>
      <c r="O15" s="8">
        <v>0</v>
      </c>
      <c r="P15" s="8">
        <v>0</v>
      </c>
      <c r="Q15" s="8">
        <f t="shared" si="3"/>
        <v>2722830</v>
      </c>
      <c r="T15" s="509"/>
    </row>
    <row r="16" spans="1:20" x14ac:dyDescent="0.2">
      <c r="A16" s="235">
        <f t="shared" si="4"/>
        <v>6</v>
      </c>
      <c r="B16" s="235" t="s">
        <v>812</v>
      </c>
      <c r="C16" s="8">
        <v>11894</v>
      </c>
      <c r="D16" s="8">
        <v>0</v>
      </c>
      <c r="E16" s="8">
        <v>38</v>
      </c>
      <c r="F16" s="15">
        <v>0</v>
      </c>
      <c r="G16" s="15">
        <f t="shared" si="0"/>
        <v>11932</v>
      </c>
      <c r="H16" s="8">
        <v>10256</v>
      </c>
      <c r="I16" s="8">
        <v>0</v>
      </c>
      <c r="J16" s="8">
        <v>33</v>
      </c>
      <c r="K16" s="8">
        <v>0</v>
      </c>
      <c r="L16" s="8">
        <f t="shared" si="1"/>
        <v>10289</v>
      </c>
      <c r="M16" s="8">
        <f t="shared" si="2"/>
        <v>2276832</v>
      </c>
      <c r="N16" s="8">
        <v>0</v>
      </c>
      <c r="O16" s="8">
        <v>9966</v>
      </c>
      <c r="P16" s="8">
        <v>0</v>
      </c>
      <c r="Q16" s="8">
        <f t="shared" si="3"/>
        <v>2286798</v>
      </c>
      <c r="T16" s="509"/>
    </row>
    <row r="17" spans="1:20" x14ac:dyDescent="0.2">
      <c r="A17" s="235">
        <f t="shared" si="4"/>
        <v>7</v>
      </c>
      <c r="B17" s="235" t="s">
        <v>813</v>
      </c>
      <c r="C17" s="8">
        <v>18775</v>
      </c>
      <c r="D17" s="8">
        <v>122</v>
      </c>
      <c r="E17" s="8">
        <v>0</v>
      </c>
      <c r="F17" s="15">
        <v>191</v>
      </c>
      <c r="G17" s="15">
        <f t="shared" si="0"/>
        <v>19088</v>
      </c>
      <c r="H17" s="8">
        <v>16859</v>
      </c>
      <c r="I17" s="8">
        <v>122</v>
      </c>
      <c r="J17" s="8">
        <v>0</v>
      </c>
      <c r="K17" s="8">
        <v>180</v>
      </c>
      <c r="L17" s="8">
        <f t="shared" si="1"/>
        <v>17161</v>
      </c>
      <c r="M17" s="8">
        <f t="shared" si="2"/>
        <v>3742698</v>
      </c>
      <c r="N17" s="8">
        <v>27084</v>
      </c>
      <c r="O17" s="8">
        <v>0</v>
      </c>
      <c r="P17" s="8">
        <v>39960</v>
      </c>
      <c r="Q17" s="8">
        <f t="shared" si="3"/>
        <v>3809742</v>
      </c>
      <c r="T17" s="509"/>
    </row>
    <row r="18" spans="1:20" x14ac:dyDescent="0.2">
      <c r="A18" s="235">
        <f t="shared" si="4"/>
        <v>8</v>
      </c>
      <c r="B18" s="235" t="s">
        <v>814</v>
      </c>
      <c r="C18" s="8">
        <v>26357</v>
      </c>
      <c r="D18" s="8">
        <v>173</v>
      </c>
      <c r="E18" s="8">
        <v>209</v>
      </c>
      <c r="F18" s="15">
        <v>0</v>
      </c>
      <c r="G18" s="15">
        <f t="shared" si="0"/>
        <v>26739</v>
      </c>
      <c r="H18" s="8">
        <v>23521</v>
      </c>
      <c r="I18" s="8">
        <v>165</v>
      </c>
      <c r="J18" s="8">
        <v>184</v>
      </c>
      <c r="K18" s="8">
        <v>0</v>
      </c>
      <c r="L18" s="8">
        <f t="shared" si="1"/>
        <v>23870</v>
      </c>
      <c r="M18" s="8">
        <f t="shared" si="2"/>
        <v>5221662</v>
      </c>
      <c r="N18" s="8">
        <v>36630</v>
      </c>
      <c r="O18" s="8">
        <v>55568</v>
      </c>
      <c r="P18" s="8">
        <v>0</v>
      </c>
      <c r="Q18" s="8">
        <f t="shared" si="3"/>
        <v>5313860</v>
      </c>
      <c r="T18" s="509"/>
    </row>
    <row r="19" spans="1:20" x14ac:dyDescent="0.2">
      <c r="A19" s="235">
        <f t="shared" si="4"/>
        <v>9</v>
      </c>
      <c r="B19" s="235" t="s">
        <v>815</v>
      </c>
      <c r="C19" s="8">
        <v>15577</v>
      </c>
      <c r="D19" s="8">
        <v>664</v>
      </c>
      <c r="E19" s="8">
        <v>0</v>
      </c>
      <c r="F19" s="15">
        <v>25</v>
      </c>
      <c r="G19" s="15">
        <f t="shared" si="0"/>
        <v>16266</v>
      </c>
      <c r="H19" s="8">
        <v>13965</v>
      </c>
      <c r="I19" s="8">
        <v>512</v>
      </c>
      <c r="J19" s="8">
        <v>0</v>
      </c>
      <c r="K19" s="8">
        <v>25</v>
      </c>
      <c r="L19" s="8">
        <f t="shared" si="1"/>
        <v>14502</v>
      </c>
      <c r="M19" s="8">
        <f t="shared" si="2"/>
        <v>3100230</v>
      </c>
      <c r="N19" s="8">
        <v>113664</v>
      </c>
      <c r="O19" s="8">
        <v>0</v>
      </c>
      <c r="P19" s="8">
        <v>5550</v>
      </c>
      <c r="Q19" s="8">
        <f t="shared" si="3"/>
        <v>3219444</v>
      </c>
      <c r="T19" s="509"/>
    </row>
    <row r="20" spans="1:20" x14ac:dyDescent="0.2">
      <c r="A20" s="235">
        <f t="shared" si="4"/>
        <v>10</v>
      </c>
      <c r="B20" s="235" t="s">
        <v>816</v>
      </c>
      <c r="C20" s="8">
        <v>26882</v>
      </c>
      <c r="D20" s="8">
        <v>1018</v>
      </c>
      <c r="E20" s="8">
        <v>205</v>
      </c>
      <c r="F20" s="15">
        <v>0</v>
      </c>
      <c r="G20" s="15">
        <f t="shared" si="0"/>
        <v>28105</v>
      </c>
      <c r="H20" s="8">
        <v>23512</v>
      </c>
      <c r="I20" s="8">
        <v>825</v>
      </c>
      <c r="J20" s="8">
        <v>181</v>
      </c>
      <c r="K20" s="8">
        <v>0</v>
      </c>
      <c r="L20" s="8">
        <f t="shared" si="1"/>
        <v>24518</v>
      </c>
      <c r="M20" s="8">
        <f t="shared" si="2"/>
        <v>5219664</v>
      </c>
      <c r="N20" s="8">
        <v>183150</v>
      </c>
      <c r="O20" s="8">
        <v>54662</v>
      </c>
      <c r="P20" s="8">
        <v>0</v>
      </c>
      <c r="Q20" s="8">
        <f t="shared" si="3"/>
        <v>5457476</v>
      </c>
      <c r="T20" s="509"/>
    </row>
    <row r="21" spans="1:20" x14ac:dyDescent="0.2">
      <c r="A21" s="235">
        <f t="shared" si="4"/>
        <v>11</v>
      </c>
      <c r="B21" s="235" t="s">
        <v>846</v>
      </c>
      <c r="C21" s="8">
        <v>11627</v>
      </c>
      <c r="D21" s="8">
        <v>393</v>
      </c>
      <c r="E21" s="8">
        <v>0</v>
      </c>
      <c r="F21" s="15">
        <v>39</v>
      </c>
      <c r="G21" s="15">
        <f t="shared" si="0"/>
        <v>12059</v>
      </c>
      <c r="H21" s="8">
        <v>10111</v>
      </c>
      <c r="I21" s="8">
        <v>335</v>
      </c>
      <c r="J21" s="8">
        <v>0</v>
      </c>
      <c r="K21" s="8">
        <v>39</v>
      </c>
      <c r="L21" s="8">
        <f t="shared" si="1"/>
        <v>10485</v>
      </c>
      <c r="M21" s="8">
        <f t="shared" si="2"/>
        <v>2244642</v>
      </c>
      <c r="N21" s="8">
        <v>74370</v>
      </c>
      <c r="O21" s="8">
        <v>0</v>
      </c>
      <c r="P21" s="8">
        <v>8658</v>
      </c>
      <c r="Q21" s="8">
        <f t="shared" si="3"/>
        <v>2327670</v>
      </c>
      <c r="T21" s="509"/>
    </row>
    <row r="22" spans="1:20" x14ac:dyDescent="0.2">
      <c r="A22" s="235">
        <f t="shared" si="4"/>
        <v>12</v>
      </c>
      <c r="B22" s="235" t="s">
        <v>817</v>
      </c>
      <c r="C22" s="8">
        <v>15454</v>
      </c>
      <c r="D22" s="8">
        <v>47</v>
      </c>
      <c r="E22" s="8">
        <v>185</v>
      </c>
      <c r="F22" s="15">
        <v>26</v>
      </c>
      <c r="G22" s="15">
        <f t="shared" si="0"/>
        <v>15712</v>
      </c>
      <c r="H22" s="8">
        <v>13652</v>
      </c>
      <c r="I22" s="8">
        <v>47</v>
      </c>
      <c r="J22" s="8">
        <v>158</v>
      </c>
      <c r="K22" s="8">
        <v>26</v>
      </c>
      <c r="L22" s="8">
        <f t="shared" si="1"/>
        <v>13883</v>
      </c>
      <c r="M22" s="8">
        <f t="shared" si="2"/>
        <v>3030744</v>
      </c>
      <c r="N22" s="8">
        <v>10434</v>
      </c>
      <c r="O22" s="8">
        <v>47716</v>
      </c>
      <c r="P22" s="8">
        <v>5772</v>
      </c>
      <c r="Q22" s="8">
        <f t="shared" si="3"/>
        <v>3094666</v>
      </c>
      <c r="T22" s="509"/>
    </row>
    <row r="23" spans="1:20" x14ac:dyDescent="0.2">
      <c r="A23" s="235">
        <f t="shared" si="4"/>
        <v>13</v>
      </c>
      <c r="B23" s="235" t="s">
        <v>818</v>
      </c>
      <c r="C23" s="8">
        <v>43847</v>
      </c>
      <c r="D23" s="8">
        <v>1109</v>
      </c>
      <c r="E23" s="8">
        <v>925</v>
      </c>
      <c r="F23" s="15">
        <v>153</v>
      </c>
      <c r="G23" s="15">
        <f t="shared" si="0"/>
        <v>46034</v>
      </c>
      <c r="H23" s="8">
        <v>41852</v>
      </c>
      <c r="I23" s="8">
        <v>1016</v>
      </c>
      <c r="J23" s="8">
        <v>754</v>
      </c>
      <c r="K23" s="8">
        <v>150</v>
      </c>
      <c r="L23" s="8">
        <f t="shared" si="1"/>
        <v>43772</v>
      </c>
      <c r="M23" s="8">
        <f t="shared" si="2"/>
        <v>9291144</v>
      </c>
      <c r="N23" s="8">
        <v>225552</v>
      </c>
      <c r="O23" s="8">
        <v>227708</v>
      </c>
      <c r="P23" s="8">
        <v>33300</v>
      </c>
      <c r="Q23" s="8">
        <f t="shared" si="3"/>
        <v>9777704</v>
      </c>
      <c r="T23" s="509"/>
    </row>
    <row r="24" spans="1:20" x14ac:dyDescent="0.2">
      <c r="A24" s="235">
        <f t="shared" si="4"/>
        <v>14</v>
      </c>
      <c r="B24" s="235" t="s">
        <v>847</v>
      </c>
      <c r="C24" s="8">
        <v>16133</v>
      </c>
      <c r="D24" s="8">
        <v>1352</v>
      </c>
      <c r="E24" s="8">
        <v>0</v>
      </c>
      <c r="F24" s="15">
        <v>0</v>
      </c>
      <c r="G24" s="15">
        <f t="shared" si="0"/>
        <v>17485</v>
      </c>
      <c r="H24" s="8">
        <v>12985</v>
      </c>
      <c r="I24" s="8">
        <v>1099</v>
      </c>
      <c r="J24" s="8">
        <v>0</v>
      </c>
      <c r="K24" s="8">
        <v>0</v>
      </c>
      <c r="L24" s="8">
        <f t="shared" si="1"/>
        <v>14084</v>
      </c>
      <c r="M24" s="8">
        <f t="shared" si="2"/>
        <v>2882670</v>
      </c>
      <c r="N24" s="8">
        <v>243978</v>
      </c>
      <c r="O24" s="8">
        <v>0</v>
      </c>
      <c r="P24" s="8">
        <v>0</v>
      </c>
      <c r="Q24" s="8">
        <f t="shared" si="3"/>
        <v>3126648</v>
      </c>
      <c r="T24" s="509"/>
    </row>
    <row r="25" spans="1:20" x14ac:dyDescent="0.2">
      <c r="A25" s="235">
        <f t="shared" si="4"/>
        <v>15</v>
      </c>
      <c r="B25" s="235" t="s">
        <v>819</v>
      </c>
      <c r="C25" s="8">
        <v>26219</v>
      </c>
      <c r="D25" s="8">
        <v>90</v>
      </c>
      <c r="E25" s="8">
        <v>0</v>
      </c>
      <c r="F25" s="15">
        <v>0</v>
      </c>
      <c r="G25" s="15">
        <f t="shared" si="0"/>
        <v>26309</v>
      </c>
      <c r="H25" s="8">
        <v>24102</v>
      </c>
      <c r="I25" s="8">
        <v>90</v>
      </c>
      <c r="J25" s="8">
        <v>0</v>
      </c>
      <c r="K25" s="8">
        <v>0</v>
      </c>
      <c r="L25" s="8">
        <f t="shared" si="1"/>
        <v>24192</v>
      </c>
      <c r="M25" s="8">
        <f t="shared" si="2"/>
        <v>5350644</v>
      </c>
      <c r="N25" s="8">
        <v>19980</v>
      </c>
      <c r="O25" s="8">
        <v>0</v>
      </c>
      <c r="P25" s="8">
        <v>0</v>
      </c>
      <c r="Q25" s="8">
        <f t="shared" si="3"/>
        <v>5370624</v>
      </c>
      <c r="T25" s="509"/>
    </row>
    <row r="26" spans="1:20" x14ac:dyDescent="0.2">
      <c r="A26" s="235">
        <f t="shared" si="4"/>
        <v>16</v>
      </c>
      <c r="B26" s="235" t="s">
        <v>820</v>
      </c>
      <c r="C26" s="8">
        <v>27087</v>
      </c>
      <c r="D26" s="8">
        <v>243</v>
      </c>
      <c r="E26" s="8">
        <v>0</v>
      </c>
      <c r="F26" s="15">
        <v>302</v>
      </c>
      <c r="G26" s="15">
        <f t="shared" si="0"/>
        <v>27632</v>
      </c>
      <c r="H26" s="512">
        <v>24261</v>
      </c>
      <c r="I26" s="8">
        <v>185</v>
      </c>
      <c r="J26" s="8">
        <v>0</v>
      </c>
      <c r="K26" s="8">
        <v>296</v>
      </c>
      <c r="L26" s="512">
        <f t="shared" si="1"/>
        <v>24742</v>
      </c>
      <c r="M26" s="512">
        <f t="shared" si="2"/>
        <v>5385942</v>
      </c>
      <c r="N26" s="8">
        <v>41070</v>
      </c>
      <c r="O26" s="8">
        <v>0</v>
      </c>
      <c r="P26" s="8">
        <v>65712</v>
      </c>
      <c r="Q26" s="512">
        <f t="shared" si="3"/>
        <v>5492724</v>
      </c>
      <c r="S26" s="511"/>
      <c r="T26" s="509"/>
    </row>
    <row r="27" spans="1:20" x14ac:dyDescent="0.2">
      <c r="A27" s="235">
        <f t="shared" si="4"/>
        <v>17</v>
      </c>
      <c r="B27" s="235" t="s">
        <v>821</v>
      </c>
      <c r="C27" s="8">
        <v>21526</v>
      </c>
      <c r="D27" s="8">
        <v>310</v>
      </c>
      <c r="E27" s="8">
        <v>25</v>
      </c>
      <c r="F27" s="15">
        <v>0</v>
      </c>
      <c r="G27" s="15">
        <f t="shared" si="0"/>
        <v>21861</v>
      </c>
      <c r="H27" s="8">
        <v>20011</v>
      </c>
      <c r="I27" s="8">
        <v>285</v>
      </c>
      <c r="J27" s="8">
        <v>22</v>
      </c>
      <c r="K27" s="8">
        <v>0</v>
      </c>
      <c r="L27" s="8">
        <f t="shared" si="1"/>
        <v>20318</v>
      </c>
      <c r="M27" s="8">
        <f t="shared" si="2"/>
        <v>4442442</v>
      </c>
      <c r="N27" s="8">
        <v>63270</v>
      </c>
      <c r="O27" s="8">
        <v>6644</v>
      </c>
      <c r="P27" s="8">
        <v>0</v>
      </c>
      <c r="Q27" s="8">
        <f t="shared" si="3"/>
        <v>4512356</v>
      </c>
      <c r="T27" s="509"/>
    </row>
    <row r="28" spans="1:20" x14ac:dyDescent="0.2">
      <c r="A28" s="235">
        <f t="shared" si="4"/>
        <v>18</v>
      </c>
      <c r="B28" s="235" t="s">
        <v>822</v>
      </c>
      <c r="C28" s="8">
        <v>32237</v>
      </c>
      <c r="D28" s="8">
        <v>2513</v>
      </c>
      <c r="E28" s="8">
        <v>0</v>
      </c>
      <c r="F28" s="15">
        <v>75</v>
      </c>
      <c r="G28" s="15">
        <f t="shared" si="0"/>
        <v>34825</v>
      </c>
      <c r="H28" s="8">
        <v>29654</v>
      </c>
      <c r="I28" s="8">
        <v>2153</v>
      </c>
      <c r="J28" s="8">
        <v>0</v>
      </c>
      <c r="K28" s="8">
        <v>75</v>
      </c>
      <c r="L28" s="8">
        <f t="shared" si="1"/>
        <v>31882</v>
      </c>
      <c r="M28" s="8">
        <f t="shared" si="2"/>
        <v>6583188</v>
      </c>
      <c r="N28" s="8">
        <v>477966</v>
      </c>
      <c r="O28" s="8">
        <v>0</v>
      </c>
      <c r="P28" s="8">
        <v>16650</v>
      </c>
      <c r="Q28" s="8">
        <f t="shared" si="3"/>
        <v>7077804</v>
      </c>
      <c r="T28" s="509"/>
    </row>
    <row r="29" spans="1:20" x14ac:dyDescent="0.2">
      <c r="A29" s="235">
        <f t="shared" si="4"/>
        <v>19</v>
      </c>
      <c r="B29" s="235" t="s">
        <v>848</v>
      </c>
      <c r="C29" s="8">
        <v>15674</v>
      </c>
      <c r="D29" s="8">
        <v>135</v>
      </c>
      <c r="E29" s="8">
        <v>0</v>
      </c>
      <c r="F29" s="15">
        <v>375</v>
      </c>
      <c r="G29" s="15">
        <f t="shared" si="0"/>
        <v>16184</v>
      </c>
      <c r="H29" s="8">
        <v>14365</v>
      </c>
      <c r="I29" s="8">
        <v>135</v>
      </c>
      <c r="J29" s="8">
        <v>0</v>
      </c>
      <c r="K29" s="8">
        <v>365</v>
      </c>
      <c r="L29" s="8">
        <f t="shared" si="1"/>
        <v>14865</v>
      </c>
      <c r="M29" s="8">
        <f t="shared" si="2"/>
        <v>3189030</v>
      </c>
      <c r="N29" s="8">
        <v>29970</v>
      </c>
      <c r="O29" s="8">
        <v>0</v>
      </c>
      <c r="P29" s="8">
        <v>81030</v>
      </c>
      <c r="Q29" s="8">
        <f t="shared" si="3"/>
        <v>3300030</v>
      </c>
      <c r="T29" s="509"/>
    </row>
    <row r="30" spans="1:20" x14ac:dyDescent="0.2">
      <c r="A30" s="235">
        <f t="shared" si="4"/>
        <v>20</v>
      </c>
      <c r="B30" s="235" t="s">
        <v>823</v>
      </c>
      <c r="C30" s="8">
        <v>31787</v>
      </c>
      <c r="D30" s="8">
        <v>2711</v>
      </c>
      <c r="E30" s="8">
        <v>349</v>
      </c>
      <c r="F30" s="15">
        <v>0</v>
      </c>
      <c r="G30" s="15">
        <f t="shared" si="0"/>
        <v>34847</v>
      </c>
      <c r="H30" s="8">
        <v>28659</v>
      </c>
      <c r="I30" s="8">
        <v>2311</v>
      </c>
      <c r="J30" s="8">
        <v>297</v>
      </c>
      <c r="K30" s="8">
        <v>0</v>
      </c>
      <c r="L30" s="8">
        <f t="shared" si="1"/>
        <v>31267</v>
      </c>
      <c r="M30" s="8">
        <f t="shared" si="2"/>
        <v>6362298</v>
      </c>
      <c r="N30" s="8">
        <v>513042</v>
      </c>
      <c r="O30" s="8">
        <v>89694</v>
      </c>
      <c r="P30" s="8">
        <v>0</v>
      </c>
      <c r="Q30" s="8">
        <f t="shared" si="3"/>
        <v>6965034</v>
      </c>
      <c r="T30" s="509"/>
    </row>
    <row r="31" spans="1:20" x14ac:dyDescent="0.2">
      <c r="A31" s="235">
        <f t="shared" si="4"/>
        <v>21</v>
      </c>
      <c r="B31" s="235" t="s">
        <v>824</v>
      </c>
      <c r="C31" s="8">
        <v>12074</v>
      </c>
      <c r="D31" s="8">
        <v>311</v>
      </c>
      <c r="E31" s="8">
        <v>0</v>
      </c>
      <c r="F31" s="15">
        <v>56</v>
      </c>
      <c r="G31" s="15">
        <f t="shared" si="0"/>
        <v>12441</v>
      </c>
      <c r="H31" s="8">
        <v>10958</v>
      </c>
      <c r="I31" s="8">
        <v>305</v>
      </c>
      <c r="J31" s="8">
        <v>0</v>
      </c>
      <c r="K31" s="8">
        <v>56</v>
      </c>
      <c r="L31" s="8">
        <f t="shared" si="1"/>
        <v>11319</v>
      </c>
      <c r="M31" s="8">
        <f t="shared" si="2"/>
        <v>2432676</v>
      </c>
      <c r="N31" s="8">
        <v>67710</v>
      </c>
      <c r="O31" s="8">
        <v>0</v>
      </c>
      <c r="P31" s="8">
        <v>12432</v>
      </c>
      <c r="Q31" s="8">
        <f t="shared" si="3"/>
        <v>2512818</v>
      </c>
      <c r="T31" s="509"/>
    </row>
    <row r="32" spans="1:20" x14ac:dyDescent="0.2">
      <c r="A32" s="235">
        <f t="shared" si="4"/>
        <v>22</v>
      </c>
      <c r="B32" s="235" t="s">
        <v>825</v>
      </c>
      <c r="C32" s="8">
        <v>10961</v>
      </c>
      <c r="D32" s="8">
        <v>59</v>
      </c>
      <c r="E32" s="8">
        <v>0</v>
      </c>
      <c r="F32" s="15">
        <v>0</v>
      </c>
      <c r="G32" s="15">
        <f t="shared" si="0"/>
        <v>11020</v>
      </c>
      <c r="H32" s="8">
        <v>9845</v>
      </c>
      <c r="I32" s="8">
        <v>59</v>
      </c>
      <c r="J32" s="8">
        <v>0</v>
      </c>
      <c r="K32" s="8">
        <v>0</v>
      </c>
      <c r="L32" s="8">
        <f t="shared" si="1"/>
        <v>9904</v>
      </c>
      <c r="M32" s="8">
        <f t="shared" si="2"/>
        <v>2185590</v>
      </c>
      <c r="N32" s="8">
        <v>13098</v>
      </c>
      <c r="O32" s="8">
        <v>0</v>
      </c>
      <c r="P32" s="8">
        <v>0</v>
      </c>
      <c r="Q32" s="8">
        <f t="shared" si="3"/>
        <v>2198688</v>
      </c>
      <c r="T32" s="509"/>
    </row>
    <row r="33" spans="1:20" x14ac:dyDescent="0.2">
      <c r="A33" s="235">
        <f t="shared" si="4"/>
        <v>23</v>
      </c>
      <c r="B33" s="235" t="s">
        <v>826</v>
      </c>
      <c r="C33" s="8">
        <v>48604</v>
      </c>
      <c r="D33" s="8">
        <v>717</v>
      </c>
      <c r="E33" s="8">
        <v>0</v>
      </c>
      <c r="F33" s="15">
        <v>437</v>
      </c>
      <c r="G33" s="15">
        <f t="shared" si="0"/>
        <v>49758</v>
      </c>
      <c r="H33" s="8">
        <v>45252</v>
      </c>
      <c r="I33" s="8">
        <v>692</v>
      </c>
      <c r="J33" s="8">
        <v>0</v>
      </c>
      <c r="K33" s="8">
        <v>419</v>
      </c>
      <c r="L33" s="8">
        <f t="shared" si="1"/>
        <v>46363</v>
      </c>
      <c r="M33" s="8">
        <f t="shared" si="2"/>
        <v>10045944</v>
      </c>
      <c r="N33" s="8">
        <v>153624</v>
      </c>
      <c r="O33" s="8">
        <v>0</v>
      </c>
      <c r="P33" s="8">
        <v>93018</v>
      </c>
      <c r="Q33" s="8">
        <f t="shared" si="3"/>
        <v>10292586</v>
      </c>
      <c r="T33" s="509"/>
    </row>
    <row r="34" spans="1:20" x14ac:dyDescent="0.2">
      <c r="A34" s="235">
        <f t="shared" si="4"/>
        <v>24</v>
      </c>
      <c r="B34" s="235" t="s">
        <v>827</v>
      </c>
      <c r="C34" s="8">
        <v>37093</v>
      </c>
      <c r="D34" s="8">
        <v>395</v>
      </c>
      <c r="E34" s="8">
        <v>0</v>
      </c>
      <c r="F34" s="15">
        <v>0</v>
      </c>
      <c r="G34" s="15">
        <f t="shared" si="0"/>
        <v>37488</v>
      </c>
      <c r="H34" s="8">
        <v>31256</v>
      </c>
      <c r="I34" s="8">
        <v>312</v>
      </c>
      <c r="J34" s="8">
        <v>0</v>
      </c>
      <c r="K34" s="8">
        <v>0</v>
      </c>
      <c r="L34" s="8">
        <f t="shared" si="1"/>
        <v>31568</v>
      </c>
      <c r="M34" s="8">
        <f t="shared" si="2"/>
        <v>6938832</v>
      </c>
      <c r="N34" s="8">
        <v>69264</v>
      </c>
      <c r="O34" s="8">
        <v>0</v>
      </c>
      <c r="P34" s="8">
        <v>0</v>
      </c>
      <c r="Q34" s="8">
        <f t="shared" si="3"/>
        <v>7008096</v>
      </c>
      <c r="T34" s="509"/>
    </row>
    <row r="35" spans="1:20" x14ac:dyDescent="0.2">
      <c r="A35" s="235">
        <f t="shared" si="4"/>
        <v>25</v>
      </c>
      <c r="B35" s="235" t="s">
        <v>828</v>
      </c>
      <c r="C35" s="8">
        <v>28421</v>
      </c>
      <c r="D35" s="8">
        <v>83</v>
      </c>
      <c r="E35" s="8">
        <v>0</v>
      </c>
      <c r="F35" s="15">
        <v>60</v>
      </c>
      <c r="G35" s="15">
        <f t="shared" si="0"/>
        <v>28564</v>
      </c>
      <c r="H35" s="8">
        <v>27854</v>
      </c>
      <c r="I35" s="8">
        <v>83</v>
      </c>
      <c r="J35" s="8">
        <v>0</v>
      </c>
      <c r="K35" s="8">
        <v>60</v>
      </c>
      <c r="L35" s="8">
        <f t="shared" si="1"/>
        <v>27997</v>
      </c>
      <c r="M35" s="8">
        <f t="shared" si="2"/>
        <v>6183588</v>
      </c>
      <c r="N35" s="8">
        <v>18426</v>
      </c>
      <c r="O35" s="8">
        <v>0</v>
      </c>
      <c r="P35" s="8">
        <v>13320</v>
      </c>
      <c r="Q35" s="8">
        <f t="shared" si="3"/>
        <v>6215334</v>
      </c>
      <c r="T35" s="509"/>
    </row>
    <row r="36" spans="1:20" x14ac:dyDescent="0.2">
      <c r="A36" s="235">
        <f t="shared" si="4"/>
        <v>26</v>
      </c>
      <c r="B36" s="235" t="s">
        <v>829</v>
      </c>
      <c r="C36" s="8">
        <v>19548</v>
      </c>
      <c r="D36" s="8">
        <v>934</v>
      </c>
      <c r="E36" s="8">
        <v>0</v>
      </c>
      <c r="F36" s="15">
        <v>68</v>
      </c>
      <c r="G36" s="15">
        <f t="shared" si="0"/>
        <v>20550</v>
      </c>
      <c r="H36" s="8">
        <v>16523</v>
      </c>
      <c r="I36" s="8">
        <v>912</v>
      </c>
      <c r="J36" s="8">
        <v>0</v>
      </c>
      <c r="K36" s="8">
        <v>68</v>
      </c>
      <c r="L36" s="8">
        <f t="shared" si="1"/>
        <v>17503</v>
      </c>
      <c r="M36" s="8">
        <f t="shared" si="2"/>
        <v>3668106</v>
      </c>
      <c r="N36" s="8">
        <v>202464</v>
      </c>
      <c r="O36" s="8">
        <v>0</v>
      </c>
      <c r="P36" s="8">
        <v>15096</v>
      </c>
      <c r="Q36" s="8">
        <f t="shared" si="3"/>
        <v>3885666</v>
      </c>
      <c r="T36" s="509"/>
    </row>
    <row r="37" spans="1:20" x14ac:dyDescent="0.2">
      <c r="A37" s="235">
        <f t="shared" si="4"/>
        <v>27</v>
      </c>
      <c r="B37" s="235" t="s">
        <v>830</v>
      </c>
      <c r="C37" s="8">
        <v>29705</v>
      </c>
      <c r="D37" s="8">
        <v>1213</v>
      </c>
      <c r="E37" s="8">
        <v>0</v>
      </c>
      <c r="F37" s="15">
        <v>30</v>
      </c>
      <c r="G37" s="15">
        <f t="shared" si="0"/>
        <v>30948</v>
      </c>
      <c r="H37" s="8">
        <v>23856</v>
      </c>
      <c r="I37" s="8">
        <v>1067</v>
      </c>
      <c r="J37" s="8">
        <v>0</v>
      </c>
      <c r="K37" s="8">
        <v>30</v>
      </c>
      <c r="L37" s="8">
        <f t="shared" si="1"/>
        <v>24953</v>
      </c>
      <c r="M37" s="8">
        <f t="shared" si="2"/>
        <v>5296032</v>
      </c>
      <c r="N37" s="8">
        <v>236874</v>
      </c>
      <c r="O37" s="8">
        <v>0</v>
      </c>
      <c r="P37" s="8">
        <v>6660</v>
      </c>
      <c r="Q37" s="8">
        <f t="shared" si="3"/>
        <v>5539566</v>
      </c>
      <c r="T37" s="509"/>
    </row>
    <row r="38" spans="1:20" x14ac:dyDescent="0.2">
      <c r="A38" s="235">
        <f t="shared" si="4"/>
        <v>28</v>
      </c>
      <c r="B38" s="168" t="s">
        <v>831</v>
      </c>
      <c r="C38" s="8">
        <v>15071</v>
      </c>
      <c r="D38" s="8">
        <v>16</v>
      </c>
      <c r="E38" s="8">
        <v>0</v>
      </c>
      <c r="F38" s="15">
        <v>0</v>
      </c>
      <c r="G38" s="15">
        <f t="shared" si="0"/>
        <v>15087</v>
      </c>
      <c r="H38" s="8">
        <v>12056</v>
      </c>
      <c r="I38" s="8">
        <v>16</v>
      </c>
      <c r="J38" s="8">
        <v>0</v>
      </c>
      <c r="K38" s="8">
        <v>0</v>
      </c>
      <c r="L38" s="8">
        <f t="shared" si="1"/>
        <v>12072</v>
      </c>
      <c r="M38" s="8">
        <f t="shared" si="2"/>
        <v>2676432</v>
      </c>
      <c r="N38" s="8">
        <v>3552</v>
      </c>
      <c r="O38" s="8">
        <v>0</v>
      </c>
      <c r="P38" s="8">
        <v>0</v>
      </c>
      <c r="Q38" s="8">
        <f t="shared" si="3"/>
        <v>2679984</v>
      </c>
      <c r="T38" s="509"/>
    </row>
    <row r="39" spans="1:20" x14ac:dyDescent="0.2">
      <c r="A39" s="235">
        <f t="shared" si="4"/>
        <v>29</v>
      </c>
      <c r="B39" s="168" t="s">
        <v>832</v>
      </c>
      <c r="C39" s="8">
        <v>11305</v>
      </c>
      <c r="D39" s="8">
        <v>36</v>
      </c>
      <c r="E39" s="8">
        <v>0</v>
      </c>
      <c r="F39" s="15">
        <v>0</v>
      </c>
      <c r="G39" s="15">
        <f t="shared" si="0"/>
        <v>11341</v>
      </c>
      <c r="H39" s="8">
        <v>9982</v>
      </c>
      <c r="I39" s="8">
        <v>36</v>
      </c>
      <c r="J39" s="8">
        <v>0</v>
      </c>
      <c r="K39" s="8">
        <v>0</v>
      </c>
      <c r="L39" s="8">
        <f t="shared" si="1"/>
        <v>10018</v>
      </c>
      <c r="M39" s="8">
        <f t="shared" si="2"/>
        <v>2216004</v>
      </c>
      <c r="N39" s="8">
        <v>7992</v>
      </c>
      <c r="O39" s="8">
        <v>0</v>
      </c>
      <c r="P39" s="8">
        <v>0</v>
      </c>
      <c r="Q39" s="8">
        <f t="shared" si="3"/>
        <v>2223996</v>
      </c>
      <c r="T39" s="509"/>
    </row>
    <row r="40" spans="1:20" x14ac:dyDescent="0.2">
      <c r="A40" s="235">
        <f t="shared" si="4"/>
        <v>30</v>
      </c>
      <c r="B40" s="168" t="s">
        <v>833</v>
      </c>
      <c r="C40" s="8">
        <v>13541</v>
      </c>
      <c r="D40" s="8">
        <v>1276</v>
      </c>
      <c r="E40" s="8">
        <v>0</v>
      </c>
      <c r="F40" s="15">
        <v>43</v>
      </c>
      <c r="G40" s="15">
        <f t="shared" si="0"/>
        <v>14860</v>
      </c>
      <c r="H40" s="8">
        <v>10152</v>
      </c>
      <c r="I40" s="8">
        <v>1095</v>
      </c>
      <c r="J40" s="8">
        <v>0</v>
      </c>
      <c r="K40" s="8">
        <v>43</v>
      </c>
      <c r="L40" s="8">
        <f t="shared" si="1"/>
        <v>11290</v>
      </c>
      <c r="M40" s="8">
        <f t="shared" si="2"/>
        <v>2253744</v>
      </c>
      <c r="N40" s="8">
        <v>243090</v>
      </c>
      <c r="O40" s="8">
        <v>0</v>
      </c>
      <c r="P40" s="8">
        <v>9546</v>
      </c>
      <c r="Q40" s="8">
        <f t="shared" si="3"/>
        <v>2506380</v>
      </c>
      <c r="T40" s="509"/>
    </row>
    <row r="41" spans="1:20" x14ac:dyDescent="0.2">
      <c r="A41" s="235">
        <f t="shared" si="4"/>
        <v>31</v>
      </c>
      <c r="B41" s="168" t="s">
        <v>834</v>
      </c>
      <c r="C41" s="8">
        <v>17100</v>
      </c>
      <c r="D41" s="8">
        <v>58</v>
      </c>
      <c r="E41" s="8">
        <v>0</v>
      </c>
      <c r="F41" s="15">
        <v>42</v>
      </c>
      <c r="G41" s="15">
        <f t="shared" si="0"/>
        <v>17200</v>
      </c>
      <c r="H41" s="8">
        <v>14563</v>
      </c>
      <c r="I41" s="8">
        <v>58</v>
      </c>
      <c r="J41" s="8">
        <v>0</v>
      </c>
      <c r="K41" s="8">
        <v>42</v>
      </c>
      <c r="L41" s="8">
        <f t="shared" si="1"/>
        <v>14663</v>
      </c>
      <c r="M41" s="8">
        <f t="shared" si="2"/>
        <v>3232986</v>
      </c>
      <c r="N41" s="8">
        <v>12876</v>
      </c>
      <c r="O41" s="8">
        <v>0</v>
      </c>
      <c r="P41" s="8">
        <v>9324</v>
      </c>
      <c r="Q41" s="8">
        <f t="shared" si="3"/>
        <v>3255186</v>
      </c>
      <c r="T41" s="509"/>
    </row>
    <row r="42" spans="1:20" s="5" customFormat="1" x14ac:dyDescent="0.2">
      <c r="A42" s="311"/>
      <c r="B42" s="311" t="s">
        <v>835</v>
      </c>
      <c r="C42" s="17">
        <f>SUM(C11:C41)</f>
        <v>685322</v>
      </c>
      <c r="D42" s="17">
        <f t="shared" ref="D42:Q42" si="5">SUM(D11:D41)</f>
        <v>30757</v>
      </c>
      <c r="E42" s="17">
        <f t="shared" si="5"/>
        <v>2335</v>
      </c>
      <c r="F42" s="17">
        <f t="shared" si="5"/>
        <v>2305</v>
      </c>
      <c r="G42" s="17">
        <f t="shared" si="5"/>
        <v>720719</v>
      </c>
      <c r="H42" s="17">
        <f t="shared" si="5"/>
        <v>606429</v>
      </c>
      <c r="I42" s="17">
        <f t="shared" si="5"/>
        <v>22450</v>
      </c>
      <c r="J42" s="17">
        <f t="shared" si="5"/>
        <v>1979</v>
      </c>
      <c r="K42" s="17">
        <f t="shared" si="5"/>
        <v>2238</v>
      </c>
      <c r="L42" s="17">
        <f t="shared" si="5"/>
        <v>633096</v>
      </c>
      <c r="M42" s="17">
        <f t="shared" si="5"/>
        <v>134627238</v>
      </c>
      <c r="N42" s="17">
        <f t="shared" si="5"/>
        <v>4983900</v>
      </c>
      <c r="O42" s="17">
        <f t="shared" si="5"/>
        <v>597658</v>
      </c>
      <c r="P42" s="17">
        <f t="shared" si="5"/>
        <v>496836</v>
      </c>
      <c r="Q42" s="17">
        <f t="shared" si="5"/>
        <v>140705632</v>
      </c>
    </row>
    <row r="43" spans="1:20" x14ac:dyDescent="0.2">
      <c r="A43" s="48"/>
      <c r="B43" s="10"/>
      <c r="C43" s="10"/>
      <c r="D43" s="10"/>
      <c r="E43" s="10"/>
      <c r="F43" s="427"/>
      <c r="G43" s="427"/>
      <c r="H43" s="427"/>
      <c r="I43" s="427"/>
      <c r="J43" s="427"/>
      <c r="K43" s="427"/>
      <c r="L43" s="427"/>
      <c r="M43" s="427"/>
      <c r="N43" s="427"/>
      <c r="O43" s="427"/>
      <c r="P43" s="427"/>
      <c r="Q43" s="427"/>
    </row>
    <row r="44" spans="1:20" x14ac:dyDescent="0.2">
      <c r="A44" s="9" t="s">
        <v>8</v>
      </c>
    </row>
    <row r="45" spans="1:20" x14ac:dyDescent="0.2">
      <c r="A45" s="199" t="s">
        <v>9</v>
      </c>
    </row>
    <row r="46" spans="1:20" x14ac:dyDescent="0.2">
      <c r="A46" s="199" t="s">
        <v>10</v>
      </c>
      <c r="I46" s="3"/>
      <c r="J46" s="3"/>
      <c r="K46" s="3"/>
      <c r="L46" s="3"/>
    </row>
    <row r="47" spans="1:20" x14ac:dyDescent="0.2">
      <c r="A47" s="199" t="s">
        <v>434</v>
      </c>
      <c r="J47" s="3"/>
      <c r="K47" s="3"/>
      <c r="L47" s="3"/>
    </row>
    <row r="48" spans="1:20" x14ac:dyDescent="0.2">
      <c r="C48" s="199" t="s">
        <v>436</v>
      </c>
      <c r="E48" s="10"/>
      <c r="F48" s="10"/>
      <c r="G48" s="10"/>
      <c r="H48" s="10"/>
      <c r="I48" s="10"/>
      <c r="J48" s="10"/>
      <c r="K48" s="10"/>
      <c r="L48" s="10"/>
      <c r="M48" s="10"/>
    </row>
    <row r="50" spans="1:17" x14ac:dyDescent="0.2">
      <c r="A50" s="641"/>
      <c r="B50" s="641"/>
      <c r="C50" s="641"/>
      <c r="D50" s="641"/>
      <c r="E50" s="641"/>
      <c r="F50" s="641"/>
      <c r="G50" s="641"/>
      <c r="H50" s="641"/>
      <c r="I50" s="641"/>
      <c r="J50" s="641"/>
      <c r="K50" s="641"/>
      <c r="L50" s="641"/>
    </row>
    <row r="52" spans="1:17" ht="15.75" x14ac:dyDescent="0.25">
      <c r="L52" s="618" t="s">
        <v>868</v>
      </c>
      <c r="M52" s="618"/>
      <c r="N52" s="618"/>
      <c r="O52" s="618"/>
      <c r="P52" s="618"/>
      <c r="Q52" s="618"/>
    </row>
    <row r="53" spans="1:17" ht="15.75" x14ac:dyDescent="0.25">
      <c r="L53" s="618" t="s">
        <v>869</v>
      </c>
      <c r="M53" s="618"/>
      <c r="N53" s="618"/>
      <c r="O53" s="618"/>
      <c r="P53" s="618"/>
      <c r="Q53" s="618"/>
    </row>
  </sheetData>
  <mergeCells count="13">
    <mergeCell ref="L52:Q52"/>
    <mergeCell ref="L53:Q53"/>
    <mergeCell ref="A50:L50"/>
    <mergeCell ref="O1:Q1"/>
    <mergeCell ref="M8:Q8"/>
    <mergeCell ref="A8:A9"/>
    <mergeCell ref="B8:B9"/>
    <mergeCell ref="C8:G8"/>
    <mergeCell ref="H8:L8"/>
    <mergeCell ref="A2:Q2"/>
    <mergeCell ref="A3:Q3"/>
    <mergeCell ref="A5:Q5"/>
    <mergeCell ref="O7:Q7"/>
  </mergeCells>
  <phoneticPr fontId="0" type="noConversion"/>
  <printOptions horizontalCentered="1"/>
  <pageMargins left="0.38" right="0.44" top="0.42" bottom="0" header="0.31496062992125984" footer="0.31496062992125984"/>
  <pageSetup paperSize="9" scale="7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opLeftCell="A8" zoomScaleSheetLayoutView="100" workbookViewId="0">
      <selection activeCell="M46" sqref="M46"/>
    </sheetView>
  </sheetViews>
  <sheetFormatPr defaultRowHeight="12.75" x14ac:dyDescent="0.2"/>
  <cols>
    <col min="1" max="1" width="6" style="199" customWidth="1"/>
    <col min="2" max="2" width="19.140625" style="199" customWidth="1"/>
    <col min="3" max="3" width="17.28515625" style="199" customWidth="1"/>
    <col min="4" max="4" width="19" style="199" customWidth="1"/>
    <col min="5" max="5" width="19.7109375" style="199" customWidth="1"/>
    <col min="6" max="6" width="18.85546875" style="199" customWidth="1"/>
    <col min="7" max="7" width="15.28515625" style="199" customWidth="1"/>
    <col min="8" max="16384" width="9.140625" style="199"/>
  </cols>
  <sheetData>
    <row r="1" spans="1:8" ht="15.75" x14ac:dyDescent="0.25">
      <c r="A1" s="553" t="s">
        <v>872</v>
      </c>
      <c r="B1" s="553"/>
      <c r="C1" s="553"/>
      <c r="D1" s="553"/>
      <c r="E1" s="553"/>
      <c r="F1" s="553"/>
      <c r="G1" s="233" t="s">
        <v>699</v>
      </c>
    </row>
    <row r="2" spans="1:8" ht="20.25" x14ac:dyDescent="0.3">
      <c r="A2" s="554" t="s">
        <v>646</v>
      </c>
      <c r="B2" s="554"/>
      <c r="C2" s="554"/>
      <c r="D2" s="554"/>
      <c r="E2" s="554"/>
      <c r="F2" s="554"/>
      <c r="G2" s="554"/>
    </row>
    <row r="4" spans="1:8" ht="18" customHeight="1" x14ac:dyDescent="0.25">
      <c r="A4" s="636" t="s">
        <v>700</v>
      </c>
      <c r="B4" s="636"/>
      <c r="C4" s="636"/>
      <c r="D4" s="636"/>
      <c r="E4" s="636"/>
      <c r="F4" s="636"/>
      <c r="G4" s="636"/>
    </row>
    <row r="5" spans="1:8" s="5" customFormat="1" x14ac:dyDescent="0.2">
      <c r="A5" s="21" t="s">
        <v>883</v>
      </c>
      <c r="B5" s="21"/>
    </row>
    <row r="6" spans="1:8" x14ac:dyDescent="0.2">
      <c r="A6" s="94"/>
      <c r="B6" s="94"/>
      <c r="F6" s="643" t="s">
        <v>895</v>
      </c>
      <c r="G6" s="643"/>
      <c r="H6" s="643"/>
    </row>
    <row r="7" spans="1:8" ht="42" customHeight="1" x14ac:dyDescent="0.2">
      <c r="A7" s="142" t="s">
        <v>2</v>
      </c>
      <c r="B7" s="142" t="s">
        <v>3</v>
      </c>
      <c r="C7" s="217" t="s">
        <v>701</v>
      </c>
      <c r="D7" s="217" t="s">
        <v>702</v>
      </c>
      <c r="E7" s="217" t="s">
        <v>703</v>
      </c>
      <c r="F7" s="217" t="s">
        <v>704</v>
      </c>
      <c r="G7" s="209" t="s">
        <v>705</v>
      </c>
    </row>
    <row r="8" spans="1:8" s="233" customFormat="1" ht="14.25" x14ac:dyDescent="0.2">
      <c r="A8" s="174" t="s">
        <v>269</v>
      </c>
      <c r="B8" s="174" t="s">
        <v>270</v>
      </c>
      <c r="C8" s="174" t="s">
        <v>271</v>
      </c>
      <c r="D8" s="174" t="s">
        <v>272</v>
      </c>
      <c r="E8" s="174" t="s">
        <v>273</v>
      </c>
      <c r="F8" s="174" t="s">
        <v>274</v>
      </c>
      <c r="G8" s="174" t="s">
        <v>275</v>
      </c>
    </row>
    <row r="9" spans="1:8" x14ac:dyDescent="0.2">
      <c r="A9" s="235">
        <v>1</v>
      </c>
      <c r="B9" s="235" t="s">
        <v>844</v>
      </c>
      <c r="C9" s="149">
        <v>58050</v>
      </c>
      <c r="D9" s="423">
        <v>57258</v>
      </c>
      <c r="E9" s="424" t="s">
        <v>7</v>
      </c>
      <c r="F9" s="425">
        <v>792</v>
      </c>
      <c r="G9" s="414" t="s">
        <v>7</v>
      </c>
    </row>
    <row r="10" spans="1:8" x14ac:dyDescent="0.2">
      <c r="A10" s="235">
        <f>A9+1</f>
        <v>2</v>
      </c>
      <c r="B10" s="235" t="s">
        <v>809</v>
      </c>
      <c r="C10" s="149">
        <v>62808</v>
      </c>
      <c r="D10" s="423">
        <v>62033</v>
      </c>
      <c r="E10" s="424" t="s">
        <v>7</v>
      </c>
      <c r="F10" s="425">
        <v>775</v>
      </c>
      <c r="G10" s="414" t="s">
        <v>7</v>
      </c>
    </row>
    <row r="11" spans="1:8" x14ac:dyDescent="0.2">
      <c r="A11" s="235">
        <f t="shared" ref="A11:A39" si="0">A10+1</f>
        <v>3</v>
      </c>
      <c r="B11" s="235" t="s">
        <v>845</v>
      </c>
      <c r="C11" s="149">
        <v>130308</v>
      </c>
      <c r="D11" s="423">
        <v>111819</v>
      </c>
      <c r="E11" s="424" t="s">
        <v>7</v>
      </c>
      <c r="F11" s="425">
        <v>18489</v>
      </c>
      <c r="G11" s="414" t="s">
        <v>7</v>
      </c>
    </row>
    <row r="12" spans="1:8" x14ac:dyDescent="0.2">
      <c r="A12" s="235">
        <f t="shared" si="0"/>
        <v>4</v>
      </c>
      <c r="B12" s="235" t="s">
        <v>810</v>
      </c>
      <c r="C12" s="149">
        <v>48962</v>
      </c>
      <c r="D12" s="423">
        <v>48651</v>
      </c>
      <c r="E12" s="424" t="s">
        <v>7</v>
      </c>
      <c r="F12" s="425">
        <v>311</v>
      </c>
      <c r="G12" s="414" t="s">
        <v>7</v>
      </c>
    </row>
    <row r="13" spans="1:8" x14ac:dyDescent="0.2">
      <c r="A13" s="235">
        <f t="shared" si="0"/>
        <v>5</v>
      </c>
      <c r="B13" s="235" t="s">
        <v>811</v>
      </c>
      <c r="C13" s="149">
        <v>31560</v>
      </c>
      <c r="D13" s="423">
        <v>31366</v>
      </c>
      <c r="E13" s="424" t="s">
        <v>7</v>
      </c>
      <c r="F13" s="425">
        <v>194</v>
      </c>
      <c r="G13" s="414" t="s">
        <v>7</v>
      </c>
    </row>
    <row r="14" spans="1:8" x14ac:dyDescent="0.2">
      <c r="A14" s="235">
        <f t="shared" si="0"/>
        <v>6</v>
      </c>
      <c r="B14" s="235" t="s">
        <v>812</v>
      </c>
      <c r="C14" s="149">
        <v>35811</v>
      </c>
      <c r="D14" s="423">
        <v>35113</v>
      </c>
      <c r="E14" s="424" t="s">
        <v>7</v>
      </c>
      <c r="F14" s="425">
        <v>698</v>
      </c>
      <c r="G14" s="414" t="s">
        <v>7</v>
      </c>
    </row>
    <row r="15" spans="1:8" x14ac:dyDescent="0.2">
      <c r="A15" s="235">
        <f t="shared" si="0"/>
        <v>7</v>
      </c>
      <c r="B15" s="235" t="s">
        <v>813</v>
      </c>
      <c r="C15" s="149">
        <v>56442</v>
      </c>
      <c r="D15" s="423">
        <v>52846</v>
      </c>
      <c r="E15" s="424" t="s">
        <v>7</v>
      </c>
      <c r="F15" s="425">
        <v>3596</v>
      </c>
      <c r="G15" s="414" t="s">
        <v>7</v>
      </c>
    </row>
    <row r="16" spans="1:8" x14ac:dyDescent="0.2">
      <c r="A16" s="235">
        <f t="shared" si="0"/>
        <v>8</v>
      </c>
      <c r="B16" s="235" t="s">
        <v>814</v>
      </c>
      <c r="C16" s="149">
        <v>72346</v>
      </c>
      <c r="D16" s="423">
        <v>71687</v>
      </c>
      <c r="E16" s="424" t="s">
        <v>7</v>
      </c>
      <c r="F16" s="425">
        <v>659</v>
      </c>
      <c r="G16" s="414" t="s">
        <v>7</v>
      </c>
    </row>
    <row r="17" spans="1:7" x14ac:dyDescent="0.2">
      <c r="A17" s="235">
        <f t="shared" si="0"/>
        <v>9</v>
      </c>
      <c r="B17" s="235" t="s">
        <v>815</v>
      </c>
      <c r="C17" s="149">
        <v>36190</v>
      </c>
      <c r="D17" s="423">
        <v>35692</v>
      </c>
      <c r="E17" s="424" t="s">
        <v>7</v>
      </c>
      <c r="F17" s="425">
        <v>498</v>
      </c>
      <c r="G17" s="414" t="s">
        <v>7</v>
      </c>
    </row>
    <row r="18" spans="1:7" x14ac:dyDescent="0.2">
      <c r="A18" s="235">
        <f t="shared" si="0"/>
        <v>10</v>
      </c>
      <c r="B18" s="235" t="s">
        <v>816</v>
      </c>
      <c r="C18" s="149">
        <v>75130</v>
      </c>
      <c r="D18" s="423">
        <v>74109</v>
      </c>
      <c r="E18" s="424" t="s">
        <v>7</v>
      </c>
      <c r="F18" s="425">
        <v>1021</v>
      </c>
      <c r="G18" s="414" t="s">
        <v>7</v>
      </c>
    </row>
    <row r="19" spans="1:7" x14ac:dyDescent="0.2">
      <c r="A19" s="235">
        <f t="shared" si="0"/>
        <v>11</v>
      </c>
      <c r="B19" s="235" t="s">
        <v>846</v>
      </c>
      <c r="C19" s="149">
        <v>43994</v>
      </c>
      <c r="D19" s="423">
        <v>42624</v>
      </c>
      <c r="E19" s="424" t="s">
        <v>7</v>
      </c>
      <c r="F19" s="425">
        <v>1370</v>
      </c>
      <c r="G19" s="414" t="s">
        <v>7</v>
      </c>
    </row>
    <row r="20" spans="1:7" x14ac:dyDescent="0.2">
      <c r="A20" s="235">
        <f t="shared" si="0"/>
        <v>12</v>
      </c>
      <c r="B20" s="235" t="s">
        <v>817</v>
      </c>
      <c r="C20" s="149">
        <v>45233</v>
      </c>
      <c r="D20" s="423">
        <v>44298</v>
      </c>
      <c r="E20" s="424" t="s">
        <v>7</v>
      </c>
      <c r="F20" s="425">
        <v>935</v>
      </c>
      <c r="G20" s="414" t="s">
        <v>7</v>
      </c>
    </row>
    <row r="21" spans="1:7" x14ac:dyDescent="0.2">
      <c r="A21" s="235">
        <f t="shared" si="0"/>
        <v>13</v>
      </c>
      <c r="B21" s="235" t="s">
        <v>818</v>
      </c>
      <c r="C21" s="149">
        <v>123777</v>
      </c>
      <c r="D21" s="423">
        <v>120924</v>
      </c>
      <c r="E21" s="424" t="s">
        <v>7</v>
      </c>
      <c r="F21" s="425">
        <v>2853</v>
      </c>
      <c r="G21" s="414" t="s">
        <v>7</v>
      </c>
    </row>
    <row r="22" spans="1:7" x14ac:dyDescent="0.2">
      <c r="A22" s="235">
        <f t="shared" si="0"/>
        <v>14</v>
      </c>
      <c r="B22" s="235" t="s">
        <v>847</v>
      </c>
      <c r="C22" s="149">
        <v>40642</v>
      </c>
      <c r="D22" s="423">
        <v>39917</v>
      </c>
      <c r="E22" s="424" t="s">
        <v>7</v>
      </c>
      <c r="F22" s="425">
        <v>725</v>
      </c>
      <c r="G22" s="414" t="s">
        <v>7</v>
      </c>
    </row>
    <row r="23" spans="1:7" x14ac:dyDescent="0.2">
      <c r="A23" s="235">
        <f t="shared" si="0"/>
        <v>15</v>
      </c>
      <c r="B23" s="235" t="s">
        <v>819</v>
      </c>
      <c r="C23" s="149">
        <v>67992</v>
      </c>
      <c r="D23" s="423">
        <v>67160</v>
      </c>
      <c r="E23" s="424" t="s">
        <v>7</v>
      </c>
      <c r="F23" s="425">
        <v>832</v>
      </c>
      <c r="G23" s="414" t="s">
        <v>7</v>
      </c>
    </row>
    <row r="24" spans="1:7" x14ac:dyDescent="0.2">
      <c r="A24" s="235">
        <f t="shared" si="0"/>
        <v>16</v>
      </c>
      <c r="B24" s="235" t="s">
        <v>820</v>
      </c>
      <c r="C24" s="149">
        <v>70489</v>
      </c>
      <c r="D24" s="423">
        <v>63459</v>
      </c>
      <c r="E24" s="424" t="s">
        <v>7</v>
      </c>
      <c r="F24" s="425">
        <v>7030</v>
      </c>
      <c r="G24" s="414" t="s">
        <v>7</v>
      </c>
    </row>
    <row r="25" spans="1:7" x14ac:dyDescent="0.2">
      <c r="A25" s="235">
        <f t="shared" si="0"/>
        <v>17</v>
      </c>
      <c r="B25" s="235" t="s">
        <v>821</v>
      </c>
      <c r="C25" s="149">
        <v>57710</v>
      </c>
      <c r="D25" s="423">
        <v>56798</v>
      </c>
      <c r="E25" s="424" t="s">
        <v>7</v>
      </c>
      <c r="F25" s="425">
        <v>912</v>
      </c>
      <c r="G25" s="414" t="s">
        <v>7</v>
      </c>
    </row>
    <row r="26" spans="1:7" x14ac:dyDescent="0.2">
      <c r="A26" s="235">
        <f t="shared" si="0"/>
        <v>18</v>
      </c>
      <c r="B26" s="235" t="s">
        <v>822</v>
      </c>
      <c r="C26" s="149">
        <v>89173</v>
      </c>
      <c r="D26" s="423">
        <v>87978</v>
      </c>
      <c r="E26" s="424" t="s">
        <v>7</v>
      </c>
      <c r="F26" s="425">
        <v>1195</v>
      </c>
      <c r="G26" s="414" t="s">
        <v>7</v>
      </c>
    </row>
    <row r="27" spans="1:7" x14ac:dyDescent="0.2">
      <c r="A27" s="235">
        <f t="shared" si="0"/>
        <v>19</v>
      </c>
      <c r="B27" s="235" t="s">
        <v>848</v>
      </c>
      <c r="C27" s="149">
        <v>45222</v>
      </c>
      <c r="D27" s="423">
        <v>44080</v>
      </c>
      <c r="E27" s="424" t="s">
        <v>7</v>
      </c>
      <c r="F27" s="425">
        <v>1142</v>
      </c>
      <c r="G27" s="414" t="s">
        <v>7</v>
      </c>
    </row>
    <row r="28" spans="1:7" x14ac:dyDescent="0.2">
      <c r="A28" s="235">
        <f t="shared" si="0"/>
        <v>20</v>
      </c>
      <c r="B28" s="235" t="s">
        <v>823</v>
      </c>
      <c r="C28" s="149">
        <v>90037</v>
      </c>
      <c r="D28" s="423">
        <v>86966</v>
      </c>
      <c r="E28" s="424" t="s">
        <v>7</v>
      </c>
      <c r="F28" s="425">
        <v>3071</v>
      </c>
      <c r="G28" s="414" t="s">
        <v>7</v>
      </c>
    </row>
    <row r="29" spans="1:7" x14ac:dyDescent="0.2">
      <c r="A29" s="235">
        <f t="shared" si="0"/>
        <v>21</v>
      </c>
      <c r="B29" s="235" t="s">
        <v>824</v>
      </c>
      <c r="C29" s="149">
        <v>28044</v>
      </c>
      <c r="D29" s="423">
        <v>27756</v>
      </c>
      <c r="E29" s="424" t="s">
        <v>7</v>
      </c>
      <c r="F29" s="425">
        <v>288</v>
      </c>
      <c r="G29" s="414" t="s">
        <v>7</v>
      </c>
    </row>
    <row r="30" spans="1:7" x14ac:dyDescent="0.2">
      <c r="A30" s="235">
        <f t="shared" si="0"/>
        <v>22</v>
      </c>
      <c r="B30" s="235" t="s">
        <v>825</v>
      </c>
      <c r="C30" s="149">
        <v>28527</v>
      </c>
      <c r="D30" s="423">
        <v>28406</v>
      </c>
      <c r="E30" s="424" t="s">
        <v>7</v>
      </c>
      <c r="F30" s="425">
        <v>121</v>
      </c>
      <c r="G30" s="414" t="s">
        <v>7</v>
      </c>
    </row>
    <row r="31" spans="1:7" x14ac:dyDescent="0.2">
      <c r="A31" s="235">
        <f t="shared" si="0"/>
        <v>23</v>
      </c>
      <c r="B31" s="235" t="s">
        <v>826</v>
      </c>
      <c r="C31" s="149">
        <v>126888</v>
      </c>
      <c r="D31" s="423">
        <v>119956</v>
      </c>
      <c r="E31" s="424" t="s">
        <v>7</v>
      </c>
      <c r="F31" s="425">
        <v>6932</v>
      </c>
      <c r="G31" s="414" t="s">
        <v>7</v>
      </c>
    </row>
    <row r="32" spans="1:7" x14ac:dyDescent="0.2">
      <c r="A32" s="235">
        <f t="shared" si="0"/>
        <v>24</v>
      </c>
      <c r="B32" s="235" t="s">
        <v>827</v>
      </c>
      <c r="C32" s="149">
        <v>98754</v>
      </c>
      <c r="D32" s="423">
        <v>95858</v>
      </c>
      <c r="E32" s="424" t="s">
        <v>7</v>
      </c>
      <c r="F32" s="425">
        <v>2896</v>
      </c>
      <c r="G32" s="414" t="s">
        <v>7</v>
      </c>
    </row>
    <row r="33" spans="1:9" x14ac:dyDescent="0.2">
      <c r="A33" s="235">
        <f t="shared" si="0"/>
        <v>25</v>
      </c>
      <c r="B33" s="235" t="s">
        <v>828</v>
      </c>
      <c r="C33" s="149">
        <v>67436</v>
      </c>
      <c r="D33" s="423">
        <v>66507</v>
      </c>
      <c r="E33" s="424" t="s">
        <v>7</v>
      </c>
      <c r="F33" s="425">
        <v>929</v>
      </c>
      <c r="G33" s="414" t="s">
        <v>7</v>
      </c>
    </row>
    <row r="34" spans="1:9" x14ac:dyDescent="0.2">
      <c r="A34" s="235">
        <f t="shared" si="0"/>
        <v>26</v>
      </c>
      <c r="B34" s="235" t="s">
        <v>829</v>
      </c>
      <c r="C34" s="149">
        <v>54318</v>
      </c>
      <c r="D34" s="423">
        <v>53952</v>
      </c>
      <c r="E34" s="424" t="s">
        <v>7</v>
      </c>
      <c r="F34" s="425">
        <v>366</v>
      </c>
      <c r="G34" s="414" t="s">
        <v>7</v>
      </c>
    </row>
    <row r="35" spans="1:9" x14ac:dyDescent="0.2">
      <c r="A35" s="235">
        <f t="shared" si="0"/>
        <v>27</v>
      </c>
      <c r="B35" s="235" t="s">
        <v>830</v>
      </c>
      <c r="C35" s="149">
        <v>81361</v>
      </c>
      <c r="D35" s="423">
        <v>77443</v>
      </c>
      <c r="E35" s="424" t="s">
        <v>7</v>
      </c>
      <c r="F35" s="425">
        <v>3918</v>
      </c>
      <c r="G35" s="414" t="s">
        <v>7</v>
      </c>
    </row>
    <row r="36" spans="1:9" x14ac:dyDescent="0.2">
      <c r="A36" s="235">
        <f t="shared" si="0"/>
        <v>28</v>
      </c>
      <c r="B36" s="168" t="s">
        <v>831</v>
      </c>
      <c r="C36" s="149">
        <v>39730</v>
      </c>
      <c r="D36" s="423">
        <v>39154</v>
      </c>
      <c r="E36" s="424" t="s">
        <v>7</v>
      </c>
      <c r="F36" s="425">
        <v>576</v>
      </c>
      <c r="G36" s="414" t="s">
        <v>7</v>
      </c>
    </row>
    <row r="37" spans="1:9" x14ac:dyDescent="0.2">
      <c r="A37" s="235">
        <f t="shared" si="0"/>
        <v>29</v>
      </c>
      <c r="B37" s="168" t="s">
        <v>832</v>
      </c>
      <c r="C37" s="149">
        <v>30851</v>
      </c>
      <c r="D37" s="423">
        <v>30691</v>
      </c>
      <c r="E37" s="424" t="s">
        <v>7</v>
      </c>
      <c r="F37" s="425">
        <v>160</v>
      </c>
      <c r="G37" s="414" t="s">
        <v>7</v>
      </c>
    </row>
    <row r="38" spans="1:9" x14ac:dyDescent="0.2">
      <c r="A38" s="235">
        <f t="shared" si="0"/>
        <v>30</v>
      </c>
      <c r="B38" s="168" t="s">
        <v>833</v>
      </c>
      <c r="C38" s="149">
        <v>38090</v>
      </c>
      <c r="D38" s="423">
        <v>37831</v>
      </c>
      <c r="E38" s="424" t="s">
        <v>7</v>
      </c>
      <c r="F38" s="425">
        <v>259</v>
      </c>
      <c r="G38" s="414" t="s">
        <v>7</v>
      </c>
    </row>
    <row r="39" spans="1:9" x14ac:dyDescent="0.2">
      <c r="A39" s="235">
        <f t="shared" si="0"/>
        <v>31</v>
      </c>
      <c r="B39" s="168" t="s">
        <v>834</v>
      </c>
      <c r="C39" s="149">
        <v>37993</v>
      </c>
      <c r="D39" s="423">
        <v>37007</v>
      </c>
      <c r="E39" s="424" t="s">
        <v>7</v>
      </c>
      <c r="F39" s="425">
        <v>986</v>
      </c>
      <c r="G39" s="414" t="s">
        <v>7</v>
      </c>
    </row>
    <row r="40" spans="1:9" ht="15" customHeight="1" x14ac:dyDescent="0.2">
      <c r="A40" s="176"/>
      <c r="B40" s="176" t="s">
        <v>835</v>
      </c>
      <c r="C40" s="232">
        <f>SUM(C9:C39)</f>
        <v>1913868</v>
      </c>
      <c r="D40" s="232">
        <f>SUM(D9:D39)</f>
        <v>1849339</v>
      </c>
      <c r="E40" s="424" t="s">
        <v>7</v>
      </c>
      <c r="F40" s="232">
        <f t="shared" ref="F40" si="1">SUM(F9:F39)</f>
        <v>64529</v>
      </c>
      <c r="G40" s="414" t="s">
        <v>7</v>
      </c>
      <c r="H40" s="198"/>
      <c r="I40" s="198"/>
    </row>
    <row r="41" spans="1:9" ht="15" customHeight="1" x14ac:dyDescent="0.2">
      <c r="A41" s="159"/>
      <c r="B41" s="159"/>
      <c r="C41" s="159"/>
      <c r="D41" s="417"/>
      <c r="E41" s="428"/>
      <c r="F41" s="429"/>
      <c r="G41" s="430"/>
      <c r="H41" s="198"/>
      <c r="I41" s="198"/>
    </row>
    <row r="42" spans="1:9" ht="15" customHeight="1" x14ac:dyDescent="0.2">
      <c r="A42" s="159"/>
      <c r="B42" s="159"/>
      <c r="C42" s="159"/>
      <c r="H42" s="198"/>
      <c r="I42" s="198"/>
    </row>
    <row r="47" spans="1:9" ht="15.75" x14ac:dyDescent="0.25">
      <c r="E47" s="618" t="s">
        <v>868</v>
      </c>
      <c r="F47" s="618"/>
      <c r="G47" s="618"/>
    </row>
    <row r="48" spans="1:9" ht="15.75" x14ac:dyDescent="0.25">
      <c r="E48" s="618" t="s">
        <v>869</v>
      </c>
      <c r="F48" s="618"/>
      <c r="G48" s="618"/>
    </row>
  </sheetData>
  <mergeCells count="6">
    <mergeCell ref="E47:G47"/>
    <mergeCell ref="E48:G48"/>
    <mergeCell ref="A2:G2"/>
    <mergeCell ref="A4:G4"/>
    <mergeCell ref="A1:F1"/>
    <mergeCell ref="F6:H6"/>
  </mergeCells>
  <printOptions horizontalCentered="1"/>
  <pageMargins left="0.70866141732283472" right="0.70866141732283472" top="0.45" bottom="0" header="0.31496062992125984" footer="0.31496062992125984"/>
  <pageSetup paperSize="9" scale="8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opLeftCell="A10" zoomScaleSheetLayoutView="90" workbookViewId="0">
      <selection activeCell="M46" sqref="M46"/>
    </sheetView>
  </sheetViews>
  <sheetFormatPr defaultColWidth="9.140625" defaultRowHeight="12.75" x14ac:dyDescent="0.2"/>
  <cols>
    <col min="1" max="1" width="7.42578125" style="199" customWidth="1"/>
    <col min="2" max="2" width="17.140625" style="199" customWidth="1"/>
    <col min="3" max="3" width="11" style="199" customWidth="1"/>
    <col min="4" max="4" width="10" style="199" customWidth="1"/>
    <col min="5" max="5" width="13.140625" style="199" customWidth="1"/>
    <col min="6" max="6" width="15.140625" style="199" customWidth="1"/>
    <col min="7" max="7" width="13.28515625" style="199" customWidth="1"/>
    <col min="8" max="8" width="14.7109375" style="199" customWidth="1"/>
    <col min="9" max="9" width="16.7109375" style="199" customWidth="1"/>
    <col min="10" max="10" width="19.28515625" style="199" customWidth="1"/>
    <col min="11" max="16384" width="9.140625" style="199"/>
  </cols>
  <sheetData>
    <row r="1" spans="1:18" x14ac:dyDescent="0.2">
      <c r="E1" s="518"/>
      <c r="F1" s="518"/>
      <c r="G1" s="518"/>
      <c r="H1" s="518"/>
      <c r="I1" s="518"/>
      <c r="J1" s="202" t="s">
        <v>58</v>
      </c>
    </row>
    <row r="2" spans="1:18" ht="15" x14ac:dyDescent="0.2">
      <c r="A2" s="650" t="s">
        <v>0</v>
      </c>
      <c r="B2" s="650"/>
      <c r="C2" s="650"/>
      <c r="D2" s="650"/>
      <c r="E2" s="650"/>
      <c r="F2" s="650"/>
      <c r="G2" s="650"/>
      <c r="H2" s="650"/>
      <c r="I2" s="650"/>
      <c r="J2" s="650"/>
    </row>
    <row r="3" spans="1:18" ht="20.25" x14ac:dyDescent="0.3">
      <c r="A3" s="554" t="s">
        <v>646</v>
      </c>
      <c r="B3" s="554"/>
      <c r="C3" s="554"/>
      <c r="D3" s="554"/>
      <c r="E3" s="554"/>
      <c r="F3" s="554"/>
      <c r="G3" s="554"/>
      <c r="H3" s="554"/>
      <c r="I3" s="554"/>
      <c r="J3" s="554"/>
    </row>
    <row r="4" spans="1:18" ht="14.25" customHeight="1" x14ac:dyDescent="0.2"/>
    <row r="5" spans="1:18" ht="31.5" customHeight="1" x14ac:dyDescent="0.2">
      <c r="A5" s="651" t="s">
        <v>659</v>
      </c>
      <c r="B5" s="651"/>
      <c r="C5" s="651"/>
      <c r="D5" s="651"/>
      <c r="E5" s="651"/>
      <c r="F5" s="651"/>
      <c r="G5" s="651"/>
      <c r="H5" s="651"/>
      <c r="I5" s="651"/>
      <c r="J5" s="651"/>
    </row>
    <row r="6" spans="1:18" ht="13.5" customHeight="1" x14ac:dyDescent="0.2">
      <c r="A6" s="184"/>
      <c r="B6" s="184"/>
      <c r="C6" s="184"/>
      <c r="D6" s="184"/>
      <c r="E6" s="184"/>
      <c r="F6" s="184"/>
      <c r="G6" s="184"/>
      <c r="H6" s="184"/>
      <c r="I6" s="184"/>
      <c r="J6" s="184"/>
    </row>
    <row r="7" spans="1:18" s="5" customFormat="1" x14ac:dyDescent="0.2">
      <c r="A7" s="21" t="s">
        <v>883</v>
      </c>
      <c r="B7" s="21"/>
    </row>
    <row r="8" spans="1:18" x14ac:dyDescent="0.2">
      <c r="A8" s="556"/>
      <c r="B8" s="556"/>
      <c r="C8" s="166"/>
      <c r="H8" s="637" t="s">
        <v>895</v>
      </c>
      <c r="I8" s="637"/>
      <c r="J8" s="637"/>
      <c r="K8" s="69"/>
      <c r="L8" s="69"/>
    </row>
    <row r="9" spans="1:18" x14ac:dyDescent="0.2">
      <c r="A9" s="523" t="s">
        <v>2</v>
      </c>
      <c r="B9" s="523" t="s">
        <v>3</v>
      </c>
      <c r="C9" s="534" t="s">
        <v>660</v>
      </c>
      <c r="D9" s="596"/>
      <c r="E9" s="596"/>
      <c r="F9" s="535"/>
      <c r="G9" s="534" t="s">
        <v>98</v>
      </c>
      <c r="H9" s="596"/>
      <c r="I9" s="596"/>
      <c r="J9" s="535"/>
      <c r="Q9" s="8"/>
      <c r="R9" s="10"/>
    </row>
    <row r="10" spans="1:18" ht="50.25" customHeight="1" x14ac:dyDescent="0.2">
      <c r="A10" s="523"/>
      <c r="B10" s="523"/>
      <c r="C10" s="175" t="s">
        <v>183</v>
      </c>
      <c r="D10" s="175" t="s">
        <v>14</v>
      </c>
      <c r="E10" s="177" t="s">
        <v>661</v>
      </c>
      <c r="F10" s="177" t="s">
        <v>201</v>
      </c>
      <c r="G10" s="175" t="s">
        <v>183</v>
      </c>
      <c r="H10" s="205" t="s">
        <v>15</v>
      </c>
      <c r="I10" s="204" t="s">
        <v>108</v>
      </c>
      <c r="J10" s="175" t="s">
        <v>202</v>
      </c>
    </row>
    <row r="11" spans="1:18" x14ac:dyDescent="0.2">
      <c r="A11" s="175">
        <v>1</v>
      </c>
      <c r="B11" s="175">
        <v>2</v>
      </c>
      <c r="C11" s="175">
        <v>3</v>
      </c>
      <c r="D11" s="175">
        <v>4</v>
      </c>
      <c r="E11" s="175">
        <v>5</v>
      </c>
      <c r="F11" s="177">
        <v>6</v>
      </c>
      <c r="G11" s="175">
        <v>7</v>
      </c>
      <c r="H11" s="178">
        <v>8</v>
      </c>
      <c r="I11" s="175">
        <v>9</v>
      </c>
      <c r="J11" s="175">
        <v>10</v>
      </c>
    </row>
    <row r="12" spans="1:18" x14ac:dyDescent="0.2">
      <c r="A12" s="235">
        <v>1</v>
      </c>
      <c r="B12" s="235" t="s">
        <v>844</v>
      </c>
      <c r="C12" s="8">
        <v>978</v>
      </c>
      <c r="D12" s="8">
        <v>39287</v>
      </c>
      <c r="E12" s="8">
        <v>225</v>
      </c>
      <c r="F12" s="61">
        <f>D12*E12</f>
        <v>8839575</v>
      </c>
      <c r="G12" s="8">
        <v>921</v>
      </c>
      <c r="H12" s="16">
        <v>8000658</v>
      </c>
      <c r="I12" s="16">
        <v>222</v>
      </c>
      <c r="J12" s="410">
        <f>H12/I12</f>
        <v>36039</v>
      </c>
    </row>
    <row r="13" spans="1:18" x14ac:dyDescent="0.2">
      <c r="A13" s="235">
        <f>A12+1</f>
        <v>2</v>
      </c>
      <c r="B13" s="235" t="s">
        <v>809</v>
      </c>
      <c r="C13" s="8">
        <v>1045</v>
      </c>
      <c r="D13" s="8">
        <v>39980</v>
      </c>
      <c r="E13" s="8">
        <v>225</v>
      </c>
      <c r="F13" s="61">
        <f t="shared" ref="F13:F42" si="0">D13*E13</f>
        <v>8995500</v>
      </c>
      <c r="G13" s="8">
        <v>1022</v>
      </c>
      <c r="H13" s="16">
        <v>8609382</v>
      </c>
      <c r="I13" s="16">
        <v>222</v>
      </c>
      <c r="J13" s="410">
        <f t="shared" ref="J13:J42" si="1">H13/I13</f>
        <v>38781</v>
      </c>
      <c r="M13" s="404"/>
    </row>
    <row r="14" spans="1:18" x14ac:dyDescent="0.2">
      <c r="A14" s="235">
        <f t="shared" ref="A14:A42" si="2">A13+1</f>
        <v>3</v>
      </c>
      <c r="B14" s="235" t="s">
        <v>845</v>
      </c>
      <c r="C14" s="8">
        <v>629</v>
      </c>
      <c r="D14" s="8">
        <v>87655</v>
      </c>
      <c r="E14" s="8">
        <v>225</v>
      </c>
      <c r="F14" s="61">
        <f t="shared" si="0"/>
        <v>19722375</v>
      </c>
      <c r="G14" s="8">
        <v>591</v>
      </c>
      <c r="H14" s="16">
        <v>12707280</v>
      </c>
      <c r="I14" s="16">
        <v>222</v>
      </c>
      <c r="J14" s="410">
        <f t="shared" si="1"/>
        <v>57240</v>
      </c>
      <c r="M14" s="404"/>
    </row>
    <row r="15" spans="1:18" x14ac:dyDescent="0.2">
      <c r="A15" s="235">
        <f t="shared" si="2"/>
        <v>4</v>
      </c>
      <c r="B15" s="235" t="s">
        <v>810</v>
      </c>
      <c r="C15" s="8">
        <v>521</v>
      </c>
      <c r="D15" s="8">
        <v>26830</v>
      </c>
      <c r="E15" s="8">
        <v>225</v>
      </c>
      <c r="F15" s="61">
        <f t="shared" si="0"/>
        <v>6036750</v>
      </c>
      <c r="G15" s="8">
        <v>518</v>
      </c>
      <c r="H15" s="16">
        <v>5606166</v>
      </c>
      <c r="I15" s="16">
        <v>222</v>
      </c>
      <c r="J15" s="410">
        <f t="shared" si="1"/>
        <v>25253</v>
      </c>
      <c r="M15" s="404"/>
    </row>
    <row r="16" spans="1:18" x14ac:dyDescent="0.2">
      <c r="A16" s="235">
        <f t="shared" si="2"/>
        <v>5</v>
      </c>
      <c r="B16" s="235" t="s">
        <v>811</v>
      </c>
      <c r="C16" s="8">
        <v>376</v>
      </c>
      <c r="D16" s="8">
        <v>17622</v>
      </c>
      <c r="E16" s="8">
        <v>225</v>
      </c>
      <c r="F16" s="61">
        <f t="shared" si="0"/>
        <v>3964950</v>
      </c>
      <c r="G16" s="8">
        <v>331</v>
      </c>
      <c r="H16" s="16">
        <v>3436782</v>
      </c>
      <c r="I16" s="16">
        <v>222</v>
      </c>
      <c r="J16" s="410">
        <f t="shared" si="1"/>
        <v>15481</v>
      </c>
      <c r="M16" s="404"/>
    </row>
    <row r="17" spans="1:13" x14ac:dyDescent="0.2">
      <c r="A17" s="235">
        <f t="shared" si="2"/>
        <v>6</v>
      </c>
      <c r="B17" s="235" t="s">
        <v>812</v>
      </c>
      <c r="C17" s="8">
        <v>712</v>
      </c>
      <c r="D17" s="8">
        <v>23960</v>
      </c>
      <c r="E17" s="8">
        <v>225</v>
      </c>
      <c r="F17" s="61">
        <f t="shared" si="0"/>
        <v>5391000</v>
      </c>
      <c r="G17" s="8">
        <v>621</v>
      </c>
      <c r="H17" s="16">
        <v>4486176</v>
      </c>
      <c r="I17" s="16">
        <v>222</v>
      </c>
      <c r="J17" s="410">
        <f t="shared" si="1"/>
        <v>20208</v>
      </c>
      <c r="M17" s="404"/>
    </row>
    <row r="18" spans="1:13" x14ac:dyDescent="0.2">
      <c r="A18" s="235">
        <f t="shared" si="2"/>
        <v>7</v>
      </c>
      <c r="B18" s="235" t="s">
        <v>813</v>
      </c>
      <c r="C18" s="8">
        <v>296</v>
      </c>
      <c r="D18" s="8">
        <v>34002</v>
      </c>
      <c r="E18" s="8">
        <v>225</v>
      </c>
      <c r="F18" s="61">
        <f t="shared" si="0"/>
        <v>7650450</v>
      </c>
      <c r="G18" s="8">
        <v>288</v>
      </c>
      <c r="H18" s="16">
        <v>7326666</v>
      </c>
      <c r="I18" s="16">
        <v>222</v>
      </c>
      <c r="J18" s="410">
        <f t="shared" si="1"/>
        <v>33003</v>
      </c>
      <c r="M18" s="404"/>
    </row>
    <row r="19" spans="1:13" x14ac:dyDescent="0.2">
      <c r="A19" s="235">
        <f t="shared" si="2"/>
        <v>8</v>
      </c>
      <c r="B19" s="235" t="s">
        <v>814</v>
      </c>
      <c r="C19" s="8">
        <v>709</v>
      </c>
      <c r="D19" s="8">
        <v>42166</v>
      </c>
      <c r="E19" s="8">
        <v>225</v>
      </c>
      <c r="F19" s="61">
        <f t="shared" si="0"/>
        <v>9487350</v>
      </c>
      <c r="G19" s="8">
        <v>684</v>
      </c>
      <c r="H19" s="16">
        <v>9298470</v>
      </c>
      <c r="I19" s="16">
        <v>222</v>
      </c>
      <c r="J19" s="410">
        <f t="shared" si="1"/>
        <v>41885</v>
      </c>
      <c r="M19" s="404"/>
    </row>
    <row r="20" spans="1:13" x14ac:dyDescent="0.2">
      <c r="A20" s="235">
        <f t="shared" si="2"/>
        <v>9</v>
      </c>
      <c r="B20" s="235" t="s">
        <v>815</v>
      </c>
      <c r="C20" s="8">
        <v>444</v>
      </c>
      <c r="D20" s="8">
        <v>19474</v>
      </c>
      <c r="E20" s="8">
        <v>225</v>
      </c>
      <c r="F20" s="61">
        <f t="shared" si="0"/>
        <v>4381650</v>
      </c>
      <c r="G20" s="8">
        <v>432</v>
      </c>
      <c r="H20" s="16">
        <v>3944940</v>
      </c>
      <c r="I20" s="16">
        <v>222</v>
      </c>
      <c r="J20" s="410">
        <f t="shared" si="1"/>
        <v>17770</v>
      </c>
      <c r="M20" s="404"/>
    </row>
    <row r="21" spans="1:13" x14ac:dyDescent="0.2">
      <c r="A21" s="235">
        <f t="shared" si="2"/>
        <v>10</v>
      </c>
      <c r="B21" s="235" t="s">
        <v>816</v>
      </c>
      <c r="C21" s="8">
        <v>852</v>
      </c>
      <c r="D21" s="8">
        <v>44913</v>
      </c>
      <c r="E21" s="8">
        <v>225</v>
      </c>
      <c r="F21" s="61">
        <f t="shared" si="0"/>
        <v>10105425</v>
      </c>
      <c r="G21" s="8">
        <v>837</v>
      </c>
      <c r="H21" s="16">
        <v>9320670</v>
      </c>
      <c r="I21" s="16">
        <v>222</v>
      </c>
      <c r="J21" s="410">
        <f t="shared" si="1"/>
        <v>41985</v>
      </c>
      <c r="M21" s="404"/>
    </row>
    <row r="22" spans="1:13" x14ac:dyDescent="0.2">
      <c r="A22" s="235">
        <f t="shared" si="2"/>
        <v>11</v>
      </c>
      <c r="B22" s="235" t="s">
        <v>846</v>
      </c>
      <c r="C22" s="8">
        <v>916</v>
      </c>
      <c r="D22" s="8">
        <v>30232</v>
      </c>
      <c r="E22" s="8">
        <v>225</v>
      </c>
      <c r="F22" s="61">
        <f t="shared" si="0"/>
        <v>6802200</v>
      </c>
      <c r="G22" s="8">
        <v>869</v>
      </c>
      <c r="H22" s="16">
        <v>6474630</v>
      </c>
      <c r="I22" s="16">
        <v>222</v>
      </c>
      <c r="J22" s="410">
        <f t="shared" si="1"/>
        <v>29165</v>
      </c>
      <c r="M22" s="404"/>
    </row>
    <row r="23" spans="1:13" x14ac:dyDescent="0.2">
      <c r="A23" s="235">
        <f t="shared" si="2"/>
        <v>12</v>
      </c>
      <c r="B23" s="235" t="s">
        <v>817</v>
      </c>
      <c r="C23" s="8">
        <v>792</v>
      </c>
      <c r="D23" s="8">
        <v>28835</v>
      </c>
      <c r="E23" s="8">
        <v>225</v>
      </c>
      <c r="F23" s="61">
        <f t="shared" si="0"/>
        <v>6487875</v>
      </c>
      <c r="G23" s="8">
        <v>688</v>
      </c>
      <c r="H23" s="16">
        <v>5987562</v>
      </c>
      <c r="I23" s="16">
        <v>222</v>
      </c>
      <c r="J23" s="410">
        <f t="shared" si="1"/>
        <v>26971</v>
      </c>
      <c r="M23" s="404"/>
    </row>
    <row r="24" spans="1:13" ht="25.5" x14ac:dyDescent="0.2">
      <c r="A24" s="235">
        <f t="shared" si="2"/>
        <v>13</v>
      </c>
      <c r="B24" s="235" t="s">
        <v>818</v>
      </c>
      <c r="C24" s="8">
        <v>1029</v>
      </c>
      <c r="D24" s="8">
        <v>74013</v>
      </c>
      <c r="E24" s="8">
        <v>225</v>
      </c>
      <c r="F24" s="61">
        <f t="shared" si="0"/>
        <v>16652925</v>
      </c>
      <c r="G24" s="8">
        <v>951</v>
      </c>
      <c r="H24" s="16">
        <v>15930720</v>
      </c>
      <c r="I24" s="16">
        <v>222</v>
      </c>
      <c r="J24" s="410">
        <f t="shared" si="1"/>
        <v>71760</v>
      </c>
      <c r="M24" s="404"/>
    </row>
    <row r="25" spans="1:13" x14ac:dyDescent="0.2">
      <c r="A25" s="235">
        <f t="shared" si="2"/>
        <v>14</v>
      </c>
      <c r="B25" s="235" t="s">
        <v>847</v>
      </c>
      <c r="C25" s="8">
        <v>579</v>
      </c>
      <c r="D25" s="8">
        <v>22084</v>
      </c>
      <c r="E25" s="8">
        <v>225</v>
      </c>
      <c r="F25" s="61">
        <f t="shared" si="0"/>
        <v>4968900</v>
      </c>
      <c r="G25" s="8">
        <v>550</v>
      </c>
      <c r="H25" s="16">
        <v>4483734</v>
      </c>
      <c r="I25" s="16">
        <v>222</v>
      </c>
      <c r="J25" s="410">
        <f t="shared" si="1"/>
        <v>20197</v>
      </c>
      <c r="M25" s="404"/>
    </row>
    <row r="26" spans="1:13" x14ac:dyDescent="0.2">
      <c r="A26" s="235">
        <f t="shared" si="2"/>
        <v>15</v>
      </c>
      <c r="B26" s="235" t="s">
        <v>819</v>
      </c>
      <c r="C26" s="8">
        <v>640</v>
      </c>
      <c r="D26" s="8">
        <v>39119</v>
      </c>
      <c r="E26" s="8">
        <v>225</v>
      </c>
      <c r="F26" s="61">
        <f t="shared" si="0"/>
        <v>8801775</v>
      </c>
      <c r="G26" s="8">
        <v>628</v>
      </c>
      <c r="H26" s="16">
        <v>8288370</v>
      </c>
      <c r="I26" s="16">
        <v>222</v>
      </c>
      <c r="J26" s="410">
        <f t="shared" si="1"/>
        <v>37335</v>
      </c>
      <c r="M26" s="404"/>
    </row>
    <row r="27" spans="1:13" x14ac:dyDescent="0.2">
      <c r="A27" s="235">
        <f t="shared" si="2"/>
        <v>16</v>
      </c>
      <c r="B27" s="235" t="s">
        <v>820</v>
      </c>
      <c r="C27" s="8">
        <v>391</v>
      </c>
      <c r="D27" s="8">
        <v>38117</v>
      </c>
      <c r="E27" s="8">
        <v>225</v>
      </c>
      <c r="F27" s="61">
        <f t="shared" si="0"/>
        <v>8576325</v>
      </c>
      <c r="G27" s="8">
        <v>372</v>
      </c>
      <c r="H27" s="16">
        <v>8273496</v>
      </c>
      <c r="I27" s="16">
        <v>222</v>
      </c>
      <c r="J27" s="410">
        <f t="shared" si="1"/>
        <v>37268</v>
      </c>
      <c r="M27" s="404"/>
    </row>
    <row r="28" spans="1:13" x14ac:dyDescent="0.2">
      <c r="A28" s="235">
        <f t="shared" si="2"/>
        <v>17</v>
      </c>
      <c r="B28" s="235" t="s">
        <v>821</v>
      </c>
      <c r="C28" s="8">
        <v>625</v>
      </c>
      <c r="D28" s="8">
        <v>36324</v>
      </c>
      <c r="E28" s="8">
        <v>225</v>
      </c>
      <c r="F28" s="61">
        <f t="shared" si="0"/>
        <v>8172900</v>
      </c>
      <c r="G28" s="8">
        <v>571</v>
      </c>
      <c r="H28" s="16">
        <v>7211670</v>
      </c>
      <c r="I28" s="16">
        <v>222</v>
      </c>
      <c r="J28" s="410">
        <f t="shared" si="1"/>
        <v>32485</v>
      </c>
      <c r="M28" s="404"/>
    </row>
    <row r="29" spans="1:13" x14ac:dyDescent="0.2">
      <c r="A29" s="235">
        <f t="shared" si="2"/>
        <v>18</v>
      </c>
      <c r="B29" s="235" t="s">
        <v>822</v>
      </c>
      <c r="C29" s="8">
        <v>1185</v>
      </c>
      <c r="D29" s="8">
        <v>54062</v>
      </c>
      <c r="E29" s="8">
        <v>225</v>
      </c>
      <c r="F29" s="61">
        <f t="shared" si="0"/>
        <v>12163950</v>
      </c>
      <c r="G29" s="8">
        <v>1058</v>
      </c>
      <c r="H29" s="16">
        <v>10914408</v>
      </c>
      <c r="I29" s="16">
        <v>222</v>
      </c>
      <c r="J29" s="410">
        <f t="shared" si="1"/>
        <v>49164</v>
      </c>
      <c r="M29" s="404"/>
    </row>
    <row r="30" spans="1:13" x14ac:dyDescent="0.2">
      <c r="A30" s="235">
        <f t="shared" si="2"/>
        <v>19</v>
      </c>
      <c r="B30" s="235" t="s">
        <v>848</v>
      </c>
      <c r="C30" s="8">
        <v>586</v>
      </c>
      <c r="D30" s="8">
        <v>26446</v>
      </c>
      <c r="E30" s="8">
        <v>225</v>
      </c>
      <c r="F30" s="61">
        <f t="shared" si="0"/>
        <v>5950350</v>
      </c>
      <c r="G30" s="8">
        <v>574</v>
      </c>
      <c r="H30" s="16">
        <v>5572644</v>
      </c>
      <c r="I30" s="16">
        <v>222</v>
      </c>
      <c r="J30" s="410">
        <f t="shared" si="1"/>
        <v>25102</v>
      </c>
      <c r="M30" s="404"/>
    </row>
    <row r="31" spans="1:13" x14ac:dyDescent="0.2">
      <c r="A31" s="235">
        <f t="shared" si="2"/>
        <v>20</v>
      </c>
      <c r="B31" s="235" t="s">
        <v>823</v>
      </c>
      <c r="C31" s="8">
        <v>809</v>
      </c>
      <c r="D31" s="8">
        <v>51119</v>
      </c>
      <c r="E31" s="8">
        <v>225</v>
      </c>
      <c r="F31" s="61">
        <f t="shared" si="0"/>
        <v>11501775</v>
      </c>
      <c r="G31" s="8">
        <v>773</v>
      </c>
      <c r="H31" s="16">
        <v>11063148</v>
      </c>
      <c r="I31" s="16">
        <v>222</v>
      </c>
      <c r="J31" s="410">
        <f t="shared" si="1"/>
        <v>49834</v>
      </c>
      <c r="M31" s="404"/>
    </row>
    <row r="32" spans="1:13" x14ac:dyDescent="0.2">
      <c r="A32" s="235">
        <f t="shared" si="2"/>
        <v>21</v>
      </c>
      <c r="B32" s="235" t="s">
        <v>824</v>
      </c>
      <c r="C32" s="8">
        <v>375</v>
      </c>
      <c r="D32" s="8">
        <v>14936</v>
      </c>
      <c r="E32" s="8">
        <v>225</v>
      </c>
      <c r="F32" s="61">
        <f t="shared" si="0"/>
        <v>3360600</v>
      </c>
      <c r="G32" s="8">
        <v>351</v>
      </c>
      <c r="H32" s="16">
        <v>3155064</v>
      </c>
      <c r="I32" s="16">
        <v>222</v>
      </c>
      <c r="J32" s="410">
        <f t="shared" si="1"/>
        <v>14212</v>
      </c>
      <c r="M32" s="404"/>
    </row>
    <row r="33" spans="1:13" x14ac:dyDescent="0.2">
      <c r="A33" s="235">
        <f t="shared" si="2"/>
        <v>22</v>
      </c>
      <c r="B33" s="235" t="s">
        <v>825</v>
      </c>
      <c r="C33" s="8">
        <v>353</v>
      </c>
      <c r="D33" s="8">
        <v>16072</v>
      </c>
      <c r="E33" s="8">
        <v>225</v>
      </c>
      <c r="F33" s="61">
        <f t="shared" si="0"/>
        <v>3616200</v>
      </c>
      <c r="G33" s="8">
        <v>341</v>
      </c>
      <c r="H33" s="16">
        <v>3380172</v>
      </c>
      <c r="I33" s="16">
        <v>222</v>
      </c>
      <c r="J33" s="410">
        <f t="shared" si="1"/>
        <v>15226</v>
      </c>
      <c r="M33" s="404"/>
    </row>
    <row r="34" spans="1:13" x14ac:dyDescent="0.2">
      <c r="A34" s="235">
        <f t="shared" si="2"/>
        <v>23</v>
      </c>
      <c r="B34" s="235" t="s">
        <v>826</v>
      </c>
      <c r="C34" s="8">
        <v>911</v>
      </c>
      <c r="D34" s="8">
        <v>73568</v>
      </c>
      <c r="E34" s="8">
        <v>225</v>
      </c>
      <c r="F34" s="61">
        <f t="shared" si="0"/>
        <v>16552800</v>
      </c>
      <c r="G34" s="8">
        <v>899</v>
      </c>
      <c r="H34" s="16">
        <v>15158160</v>
      </c>
      <c r="I34" s="16">
        <v>222</v>
      </c>
      <c r="J34" s="410">
        <f t="shared" si="1"/>
        <v>68280</v>
      </c>
      <c r="M34" s="404"/>
    </row>
    <row r="35" spans="1:13" x14ac:dyDescent="0.2">
      <c r="A35" s="235">
        <f t="shared" si="2"/>
        <v>24</v>
      </c>
      <c r="B35" s="235" t="s">
        <v>827</v>
      </c>
      <c r="C35" s="8">
        <v>882</v>
      </c>
      <c r="D35" s="8">
        <v>60536</v>
      </c>
      <c r="E35" s="8">
        <v>225</v>
      </c>
      <c r="F35" s="61">
        <f t="shared" si="0"/>
        <v>13620600</v>
      </c>
      <c r="G35" s="8">
        <v>873</v>
      </c>
      <c r="H35" s="16">
        <v>12332544</v>
      </c>
      <c r="I35" s="16">
        <v>222</v>
      </c>
      <c r="J35" s="410">
        <f t="shared" si="1"/>
        <v>55552</v>
      </c>
      <c r="M35" s="404"/>
    </row>
    <row r="36" spans="1:13" x14ac:dyDescent="0.2">
      <c r="A36" s="235">
        <f t="shared" si="2"/>
        <v>25</v>
      </c>
      <c r="B36" s="235" t="s">
        <v>828</v>
      </c>
      <c r="C36" s="8">
        <v>649</v>
      </c>
      <c r="D36" s="8">
        <v>37497</v>
      </c>
      <c r="E36" s="8">
        <v>225</v>
      </c>
      <c r="F36" s="61">
        <f t="shared" si="0"/>
        <v>8436825</v>
      </c>
      <c r="G36" s="8">
        <v>639</v>
      </c>
      <c r="H36" s="16">
        <v>7618818</v>
      </c>
      <c r="I36" s="16">
        <v>222</v>
      </c>
      <c r="J36" s="410">
        <f t="shared" si="1"/>
        <v>34319</v>
      </c>
      <c r="M36" s="404"/>
    </row>
    <row r="37" spans="1:13" x14ac:dyDescent="0.2">
      <c r="A37" s="235">
        <f t="shared" si="2"/>
        <v>26</v>
      </c>
      <c r="B37" s="235" t="s">
        <v>829</v>
      </c>
      <c r="C37" s="8">
        <v>709</v>
      </c>
      <c r="D37" s="8">
        <v>33643</v>
      </c>
      <c r="E37" s="8">
        <v>225</v>
      </c>
      <c r="F37" s="61">
        <f t="shared" si="0"/>
        <v>7569675</v>
      </c>
      <c r="G37" s="8">
        <v>694</v>
      </c>
      <c r="H37" s="16">
        <v>6811848</v>
      </c>
      <c r="I37" s="16">
        <v>222</v>
      </c>
      <c r="J37" s="410">
        <f t="shared" si="1"/>
        <v>30684</v>
      </c>
      <c r="M37" s="404"/>
    </row>
    <row r="38" spans="1:13" x14ac:dyDescent="0.2">
      <c r="A38" s="235">
        <f t="shared" si="2"/>
        <v>27</v>
      </c>
      <c r="B38" s="235" t="s">
        <v>830</v>
      </c>
      <c r="C38" s="8">
        <v>762</v>
      </c>
      <c r="D38" s="8">
        <v>47916</v>
      </c>
      <c r="E38" s="8">
        <v>225</v>
      </c>
      <c r="F38" s="61">
        <f t="shared" si="0"/>
        <v>10781100</v>
      </c>
      <c r="G38" s="8">
        <v>756</v>
      </c>
      <c r="H38" s="16">
        <v>10198902</v>
      </c>
      <c r="I38" s="16">
        <v>222</v>
      </c>
      <c r="J38" s="410">
        <f t="shared" si="1"/>
        <v>45941</v>
      </c>
      <c r="M38" s="404"/>
    </row>
    <row r="39" spans="1:13" x14ac:dyDescent="0.2">
      <c r="A39" s="235">
        <f t="shared" si="2"/>
        <v>28</v>
      </c>
      <c r="B39" s="168" t="s">
        <v>831</v>
      </c>
      <c r="C39" s="8">
        <v>368</v>
      </c>
      <c r="D39" s="8">
        <v>25005</v>
      </c>
      <c r="E39" s="8">
        <v>225</v>
      </c>
      <c r="F39" s="61">
        <f t="shared" si="0"/>
        <v>5626125</v>
      </c>
      <c r="G39" s="8">
        <v>363</v>
      </c>
      <c r="H39" s="16">
        <v>4952820</v>
      </c>
      <c r="I39" s="16">
        <v>222</v>
      </c>
      <c r="J39" s="410">
        <f t="shared" si="1"/>
        <v>22310</v>
      </c>
      <c r="M39" s="404"/>
    </row>
    <row r="40" spans="1:13" x14ac:dyDescent="0.2">
      <c r="A40" s="235">
        <f t="shared" si="2"/>
        <v>29</v>
      </c>
      <c r="B40" s="168" t="s">
        <v>832</v>
      </c>
      <c r="C40" s="8">
        <v>474</v>
      </c>
      <c r="D40" s="8">
        <v>20350</v>
      </c>
      <c r="E40" s="8">
        <v>225</v>
      </c>
      <c r="F40" s="61">
        <f t="shared" si="0"/>
        <v>4578750</v>
      </c>
      <c r="G40" s="8">
        <v>432</v>
      </c>
      <c r="H40" s="16">
        <v>3788874</v>
      </c>
      <c r="I40" s="16">
        <v>222</v>
      </c>
      <c r="J40" s="410">
        <f t="shared" si="1"/>
        <v>17067</v>
      </c>
      <c r="M40" s="404"/>
    </row>
    <row r="41" spans="1:13" x14ac:dyDescent="0.2">
      <c r="A41" s="235">
        <f t="shared" si="2"/>
        <v>30</v>
      </c>
      <c r="B41" s="168" t="s">
        <v>833</v>
      </c>
      <c r="C41" s="8">
        <v>354</v>
      </c>
      <c r="D41" s="8">
        <v>23816</v>
      </c>
      <c r="E41" s="8">
        <v>225</v>
      </c>
      <c r="F41" s="61">
        <f t="shared" si="0"/>
        <v>5358600</v>
      </c>
      <c r="G41" s="8">
        <v>323</v>
      </c>
      <c r="H41" s="16">
        <v>4453320</v>
      </c>
      <c r="I41" s="16">
        <v>222</v>
      </c>
      <c r="J41" s="410">
        <f t="shared" si="1"/>
        <v>20060</v>
      </c>
      <c r="M41" s="404"/>
    </row>
    <row r="42" spans="1:13" x14ac:dyDescent="0.2">
      <c r="A42" s="235">
        <f t="shared" si="2"/>
        <v>31</v>
      </c>
      <c r="B42" s="168" t="s">
        <v>834</v>
      </c>
      <c r="C42" s="17">
        <v>473</v>
      </c>
      <c r="D42" s="8">
        <v>20421</v>
      </c>
      <c r="E42" s="8">
        <v>225</v>
      </c>
      <c r="F42" s="61">
        <f t="shared" si="0"/>
        <v>4594725</v>
      </c>
      <c r="G42" s="8">
        <v>461</v>
      </c>
      <c r="H42" s="16">
        <v>3977352</v>
      </c>
      <c r="I42" s="16">
        <v>222</v>
      </c>
      <c r="J42" s="410">
        <f t="shared" si="1"/>
        <v>17916</v>
      </c>
      <c r="M42" s="404"/>
    </row>
    <row r="43" spans="1:13" x14ac:dyDescent="0.2">
      <c r="A43" s="176"/>
      <c r="B43" s="176" t="s">
        <v>835</v>
      </c>
      <c r="C43" s="17">
        <f>SUM(C12:C42)</f>
        <v>20424</v>
      </c>
      <c r="D43" s="17">
        <f t="shared" ref="D43:J43" si="3">SUM(D12:D42)</f>
        <v>1150000</v>
      </c>
      <c r="E43" s="17">
        <v>225</v>
      </c>
      <c r="F43" s="17">
        <f t="shared" si="3"/>
        <v>258750000</v>
      </c>
      <c r="G43" s="17">
        <f t="shared" si="3"/>
        <v>19411</v>
      </c>
      <c r="H43" s="17">
        <f t="shared" si="3"/>
        <v>232765446</v>
      </c>
      <c r="I43" s="17">
        <v>222</v>
      </c>
      <c r="J43" s="411">
        <f t="shared" si="3"/>
        <v>1048493</v>
      </c>
    </row>
    <row r="44" spans="1:13" x14ac:dyDescent="0.2">
      <c r="A44" s="3"/>
      <c r="B44" s="18"/>
      <c r="C44" s="18"/>
      <c r="D44" s="10"/>
      <c r="E44" s="10"/>
      <c r="F44" s="10"/>
      <c r="G44" s="10"/>
      <c r="H44" s="10"/>
      <c r="I44" s="10"/>
      <c r="J44" s="10"/>
    </row>
    <row r="45" spans="1:13" x14ac:dyDescent="0.2">
      <c r="A45" s="3"/>
      <c r="B45" s="18"/>
      <c r="C45" s="18"/>
      <c r="D45" s="10"/>
      <c r="E45" s="10"/>
      <c r="F45" s="10"/>
      <c r="G45" s="10"/>
      <c r="H45" s="10"/>
      <c r="I45" s="10"/>
      <c r="J45" s="10"/>
    </row>
    <row r="48" spans="1:13" ht="15.75" x14ac:dyDescent="0.25">
      <c r="G48" s="618" t="s">
        <v>868</v>
      </c>
      <c r="H48" s="618"/>
      <c r="I48" s="618"/>
      <c r="J48" s="618"/>
    </row>
    <row r="49" spans="7:10" ht="15.75" x14ac:dyDescent="0.25">
      <c r="G49" s="618" t="s">
        <v>869</v>
      </c>
      <c r="H49" s="618"/>
      <c r="I49" s="618"/>
      <c r="J49" s="618"/>
    </row>
  </sheetData>
  <mergeCells count="12">
    <mergeCell ref="G48:J48"/>
    <mergeCell ref="G49:J49"/>
    <mergeCell ref="E1:I1"/>
    <mergeCell ref="A2:J2"/>
    <mergeCell ref="A3:J3"/>
    <mergeCell ref="G9:J9"/>
    <mergeCell ref="C9:F9"/>
    <mergeCell ref="H8:J8"/>
    <mergeCell ref="A5:J5"/>
    <mergeCell ref="A9:A10"/>
    <mergeCell ref="B9:B10"/>
    <mergeCell ref="A8:B8"/>
  </mergeCells>
  <phoneticPr fontId="0" type="noConversion"/>
  <printOptions horizontalCentered="1"/>
  <pageMargins left="0.70866141732283472" right="0.70866141732283472" top="0.44" bottom="0" header="0.31496062992125984" footer="0.31496062992125984"/>
  <pageSetup paperSize="9" scale="8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48"/>
  <sheetViews>
    <sheetView topLeftCell="A16" zoomScaleSheetLayoutView="90" workbookViewId="0">
      <selection activeCell="J12" sqref="J12:J42"/>
    </sheetView>
  </sheetViews>
  <sheetFormatPr defaultColWidth="9.140625" defaultRowHeight="12.75" x14ac:dyDescent="0.2"/>
  <cols>
    <col min="1" max="1" width="7.42578125" style="199" customWidth="1"/>
    <col min="2" max="2" width="17.140625" style="199" customWidth="1"/>
    <col min="3" max="3" width="11" style="199" customWidth="1"/>
    <col min="4" max="4" width="10" style="199" customWidth="1"/>
    <col min="5" max="5" width="14.140625" style="199" customWidth="1"/>
    <col min="6" max="6" width="14.28515625" style="199" customWidth="1"/>
    <col min="7" max="7" width="13.28515625" style="199" customWidth="1"/>
    <col min="8" max="8" width="14.7109375" style="199" customWidth="1"/>
    <col min="9" max="9" width="16.7109375" style="199" customWidth="1"/>
    <col min="10" max="10" width="19.28515625" style="199" customWidth="1"/>
    <col min="11" max="16384" width="9.140625" style="199"/>
  </cols>
  <sheetData>
    <row r="1" spans="1:16" x14ac:dyDescent="0.2">
      <c r="E1" s="518"/>
      <c r="F1" s="518"/>
      <c r="G1" s="518"/>
      <c r="H1" s="518"/>
      <c r="I1" s="518"/>
      <c r="J1" s="202" t="s">
        <v>364</v>
      </c>
    </row>
    <row r="2" spans="1:16" ht="15.75" x14ac:dyDescent="0.25">
      <c r="A2" s="553" t="s">
        <v>0</v>
      </c>
      <c r="B2" s="553"/>
      <c r="C2" s="553"/>
      <c r="D2" s="553"/>
      <c r="E2" s="553"/>
      <c r="F2" s="553"/>
      <c r="G2" s="553"/>
      <c r="H2" s="553"/>
      <c r="I2" s="553"/>
      <c r="J2" s="553"/>
    </row>
    <row r="3" spans="1:16" ht="20.25" x14ac:dyDescent="0.3">
      <c r="A3" s="554" t="s">
        <v>646</v>
      </c>
      <c r="B3" s="554"/>
      <c r="C3" s="554"/>
      <c r="D3" s="554"/>
      <c r="E3" s="554"/>
      <c r="F3" s="554"/>
      <c r="G3" s="554"/>
      <c r="H3" s="554"/>
      <c r="I3" s="554"/>
      <c r="J3" s="554"/>
    </row>
    <row r="4" spans="1:16" ht="14.25" customHeight="1" x14ac:dyDescent="0.2"/>
    <row r="5" spans="1:16" ht="15.75" x14ac:dyDescent="0.25">
      <c r="A5" s="648" t="s">
        <v>695</v>
      </c>
      <c r="B5" s="648"/>
      <c r="C5" s="648"/>
      <c r="D5" s="648"/>
      <c r="E5" s="648"/>
      <c r="F5" s="648"/>
      <c r="G5" s="648"/>
      <c r="H5" s="648"/>
      <c r="I5" s="648"/>
      <c r="J5" s="648"/>
    </row>
    <row r="6" spans="1:16" ht="13.5" customHeight="1" x14ac:dyDescent="0.2">
      <c r="A6" s="184"/>
      <c r="B6" s="184"/>
      <c r="C6" s="184"/>
      <c r="D6" s="184"/>
      <c r="E6" s="184"/>
      <c r="F6" s="184"/>
      <c r="G6" s="184"/>
      <c r="H6" s="184"/>
      <c r="I6" s="184"/>
      <c r="J6" s="184"/>
    </row>
    <row r="7" spans="1:16" s="5" customFormat="1" x14ac:dyDescent="0.2">
      <c r="A7" s="21" t="s">
        <v>883</v>
      </c>
      <c r="B7" s="21"/>
    </row>
    <row r="8" spans="1:16" ht="20.25" customHeight="1" x14ac:dyDescent="0.2">
      <c r="A8" s="556"/>
      <c r="B8" s="556"/>
      <c r="C8" s="166"/>
      <c r="H8" s="637" t="s">
        <v>896</v>
      </c>
      <c r="I8" s="637"/>
      <c r="J8" s="637"/>
    </row>
    <row r="9" spans="1:16" x14ac:dyDescent="0.2">
      <c r="A9" s="523" t="s">
        <v>2</v>
      </c>
      <c r="B9" s="523" t="s">
        <v>3</v>
      </c>
      <c r="C9" s="534" t="s">
        <v>660</v>
      </c>
      <c r="D9" s="596"/>
      <c r="E9" s="596"/>
      <c r="F9" s="535"/>
      <c r="G9" s="534" t="s">
        <v>98</v>
      </c>
      <c r="H9" s="596"/>
      <c r="I9" s="596"/>
      <c r="J9" s="535"/>
      <c r="O9" s="8"/>
      <c r="P9" s="10"/>
    </row>
    <row r="10" spans="1:16" ht="51" x14ac:dyDescent="0.2">
      <c r="A10" s="523"/>
      <c r="B10" s="523"/>
      <c r="C10" s="175" t="s">
        <v>183</v>
      </c>
      <c r="D10" s="175" t="s">
        <v>14</v>
      </c>
      <c r="E10" s="141" t="s">
        <v>661</v>
      </c>
      <c r="F10" s="177" t="s">
        <v>201</v>
      </c>
      <c r="G10" s="175" t="s">
        <v>183</v>
      </c>
      <c r="H10" s="205" t="s">
        <v>15</v>
      </c>
      <c r="I10" s="204" t="s">
        <v>108</v>
      </c>
      <c r="J10" s="175" t="s">
        <v>202</v>
      </c>
    </row>
    <row r="11" spans="1:16" x14ac:dyDescent="0.2">
      <c r="A11" s="175">
        <v>1</v>
      </c>
      <c r="B11" s="175">
        <v>2</v>
      </c>
      <c r="C11" s="175">
        <v>3</v>
      </c>
      <c r="D11" s="175">
        <v>4</v>
      </c>
      <c r="E11" s="175">
        <v>5</v>
      </c>
      <c r="F11" s="177">
        <v>6</v>
      </c>
      <c r="G11" s="175">
        <v>7</v>
      </c>
      <c r="H11" s="178">
        <v>8</v>
      </c>
      <c r="I11" s="175">
        <v>9</v>
      </c>
      <c r="J11" s="175">
        <v>10</v>
      </c>
    </row>
    <row r="12" spans="1:16" x14ac:dyDescent="0.2">
      <c r="A12" s="235">
        <v>1</v>
      </c>
      <c r="B12" s="235" t="s">
        <v>844</v>
      </c>
      <c r="C12" s="339">
        <f>111+120+10</f>
        <v>241</v>
      </c>
      <c r="D12" s="339">
        <v>16927</v>
      </c>
      <c r="E12" s="8">
        <v>225</v>
      </c>
      <c r="F12" s="338">
        <f>D12*E12</f>
        <v>3808575</v>
      </c>
      <c r="G12" s="339">
        <v>231</v>
      </c>
      <c r="H12" s="337">
        <v>3124428</v>
      </c>
      <c r="I12" s="337">
        <v>222</v>
      </c>
      <c r="J12" s="445">
        <f>H12/I12</f>
        <v>14074</v>
      </c>
    </row>
    <row r="13" spans="1:16" x14ac:dyDescent="0.2">
      <c r="A13" s="235">
        <f>A12+1</f>
        <v>2</v>
      </c>
      <c r="B13" s="235" t="s">
        <v>809</v>
      </c>
      <c r="C13" s="339">
        <f>120+168+10</f>
        <v>298</v>
      </c>
      <c r="D13" s="339">
        <v>19822</v>
      </c>
      <c r="E13" s="8">
        <v>225</v>
      </c>
      <c r="F13" s="338">
        <f t="shared" ref="F13:F42" si="0">D13*E13</f>
        <v>4459950</v>
      </c>
      <c r="G13" s="339">
        <v>288</v>
      </c>
      <c r="H13" s="337">
        <v>3619488</v>
      </c>
      <c r="I13" s="337">
        <v>222</v>
      </c>
      <c r="J13" s="445">
        <f t="shared" ref="J13:J42" si="1">H13/I13</f>
        <v>16304</v>
      </c>
    </row>
    <row r="14" spans="1:16" x14ac:dyDescent="0.2">
      <c r="A14" s="235">
        <f t="shared" ref="A14:A42" si="2">A13+1</f>
        <v>3</v>
      </c>
      <c r="B14" s="235" t="s">
        <v>845</v>
      </c>
      <c r="C14" s="339">
        <f>297+51+10</f>
        <v>358</v>
      </c>
      <c r="D14" s="339">
        <v>43741</v>
      </c>
      <c r="E14" s="8">
        <v>225</v>
      </c>
      <c r="F14" s="338">
        <f t="shared" si="0"/>
        <v>9841725</v>
      </c>
      <c r="G14" s="339">
        <v>302</v>
      </c>
      <c r="H14" s="513">
        <v>7789758</v>
      </c>
      <c r="I14" s="337">
        <v>222</v>
      </c>
      <c r="J14" s="445">
        <f t="shared" si="1"/>
        <v>35089</v>
      </c>
    </row>
    <row r="15" spans="1:16" x14ac:dyDescent="0.2">
      <c r="A15" s="235">
        <f t="shared" si="2"/>
        <v>4</v>
      </c>
      <c r="B15" s="235" t="s">
        <v>810</v>
      </c>
      <c r="C15" s="339">
        <f>287+10</f>
        <v>297</v>
      </c>
      <c r="D15" s="339">
        <v>21296</v>
      </c>
      <c r="E15" s="8">
        <v>225</v>
      </c>
      <c r="F15" s="338">
        <f t="shared" si="0"/>
        <v>4791600</v>
      </c>
      <c r="G15" s="339">
        <v>287</v>
      </c>
      <c r="H15" s="337">
        <v>3892548</v>
      </c>
      <c r="I15" s="337">
        <v>222</v>
      </c>
      <c r="J15" s="445">
        <f t="shared" si="1"/>
        <v>17534</v>
      </c>
    </row>
    <row r="16" spans="1:16" x14ac:dyDescent="0.2">
      <c r="A16" s="235">
        <f t="shared" si="2"/>
        <v>5</v>
      </c>
      <c r="B16" s="235" t="s">
        <v>811</v>
      </c>
      <c r="C16" s="339">
        <f>193+10</f>
        <v>203</v>
      </c>
      <c r="D16" s="339">
        <v>14222</v>
      </c>
      <c r="E16" s="8">
        <v>225</v>
      </c>
      <c r="F16" s="338">
        <f t="shared" si="0"/>
        <v>3199950</v>
      </c>
      <c r="G16" s="339">
        <v>193</v>
      </c>
      <c r="H16" s="337">
        <v>2722830</v>
      </c>
      <c r="I16" s="337">
        <v>222</v>
      </c>
      <c r="J16" s="445">
        <f t="shared" si="1"/>
        <v>12265</v>
      </c>
    </row>
    <row r="17" spans="1:10" x14ac:dyDescent="0.2">
      <c r="A17" s="235">
        <f t="shared" si="2"/>
        <v>6</v>
      </c>
      <c r="B17" s="235" t="s">
        <v>812</v>
      </c>
      <c r="C17" s="339">
        <f>208+10</f>
        <v>218</v>
      </c>
      <c r="D17" s="339">
        <v>12512</v>
      </c>
      <c r="E17" s="8">
        <v>225</v>
      </c>
      <c r="F17" s="338">
        <f t="shared" si="0"/>
        <v>2815200</v>
      </c>
      <c r="G17" s="339">
        <v>204</v>
      </c>
      <c r="H17" s="337">
        <v>2276832</v>
      </c>
      <c r="I17" s="337">
        <v>222</v>
      </c>
      <c r="J17" s="445">
        <f t="shared" si="1"/>
        <v>10256</v>
      </c>
    </row>
    <row r="18" spans="1:10" x14ac:dyDescent="0.2">
      <c r="A18" s="235">
        <f t="shared" si="2"/>
        <v>7</v>
      </c>
      <c r="B18" s="235" t="s">
        <v>813</v>
      </c>
      <c r="C18" s="339">
        <f>178+10</f>
        <v>188</v>
      </c>
      <c r="D18" s="339">
        <v>18479</v>
      </c>
      <c r="E18" s="8">
        <v>225</v>
      </c>
      <c r="F18" s="338">
        <f t="shared" si="0"/>
        <v>4157775</v>
      </c>
      <c r="G18" s="339">
        <v>178</v>
      </c>
      <c r="H18" s="337">
        <v>3809742</v>
      </c>
      <c r="I18" s="337">
        <v>222</v>
      </c>
      <c r="J18" s="445">
        <f t="shared" si="1"/>
        <v>17161</v>
      </c>
    </row>
    <row r="19" spans="1:10" x14ac:dyDescent="0.2">
      <c r="A19" s="235">
        <f t="shared" si="2"/>
        <v>8</v>
      </c>
      <c r="B19" s="235" t="s">
        <v>814</v>
      </c>
      <c r="C19" s="339">
        <f>327+10</f>
        <v>337</v>
      </c>
      <c r="D19" s="339">
        <v>26919</v>
      </c>
      <c r="E19" s="8">
        <v>225</v>
      </c>
      <c r="F19" s="338">
        <f t="shared" si="0"/>
        <v>6056775</v>
      </c>
      <c r="G19" s="339">
        <v>323</v>
      </c>
      <c r="H19" s="337">
        <v>5258292</v>
      </c>
      <c r="I19" s="337">
        <v>222</v>
      </c>
      <c r="J19" s="445">
        <f t="shared" si="1"/>
        <v>23686</v>
      </c>
    </row>
    <row r="20" spans="1:10" x14ac:dyDescent="0.2">
      <c r="A20" s="235">
        <f t="shared" si="2"/>
        <v>9</v>
      </c>
      <c r="B20" s="235" t="s">
        <v>815</v>
      </c>
      <c r="C20" s="339">
        <f>253+10</f>
        <v>263</v>
      </c>
      <c r="D20" s="339">
        <v>16885</v>
      </c>
      <c r="E20" s="8">
        <v>225</v>
      </c>
      <c r="F20" s="338">
        <f t="shared" si="0"/>
        <v>3799125</v>
      </c>
      <c r="G20" s="339">
        <v>253</v>
      </c>
      <c r="H20" s="337">
        <v>3219444</v>
      </c>
      <c r="I20" s="337">
        <v>222</v>
      </c>
      <c r="J20" s="445">
        <f t="shared" si="1"/>
        <v>14502</v>
      </c>
    </row>
    <row r="21" spans="1:10" x14ac:dyDescent="0.2">
      <c r="A21" s="235">
        <f t="shared" si="2"/>
        <v>10</v>
      </c>
      <c r="B21" s="235" t="s">
        <v>816</v>
      </c>
      <c r="C21" s="339">
        <f>419+10</f>
        <v>429</v>
      </c>
      <c r="D21" s="339">
        <v>28628</v>
      </c>
      <c r="E21" s="8">
        <v>225</v>
      </c>
      <c r="F21" s="338">
        <f t="shared" si="0"/>
        <v>6441300</v>
      </c>
      <c r="G21" s="339">
        <v>418</v>
      </c>
      <c r="H21" s="337">
        <v>5402814</v>
      </c>
      <c r="I21" s="337">
        <v>222</v>
      </c>
      <c r="J21" s="445">
        <f t="shared" si="1"/>
        <v>24337</v>
      </c>
    </row>
    <row r="22" spans="1:10" x14ac:dyDescent="0.2">
      <c r="A22" s="235">
        <f t="shared" si="2"/>
        <v>11</v>
      </c>
      <c r="B22" s="235" t="s">
        <v>846</v>
      </c>
      <c r="C22" s="339">
        <f>170+10</f>
        <v>180</v>
      </c>
      <c r="D22" s="339">
        <v>12092</v>
      </c>
      <c r="E22" s="8">
        <v>225</v>
      </c>
      <c r="F22" s="338">
        <f t="shared" si="0"/>
        <v>2720700</v>
      </c>
      <c r="G22" s="339">
        <v>170</v>
      </c>
      <c r="H22" s="337">
        <v>2327670</v>
      </c>
      <c r="I22" s="337">
        <v>222</v>
      </c>
      <c r="J22" s="445">
        <f t="shared" si="1"/>
        <v>10485</v>
      </c>
    </row>
    <row r="23" spans="1:10" x14ac:dyDescent="0.2">
      <c r="A23" s="235">
        <f t="shared" si="2"/>
        <v>12</v>
      </c>
      <c r="B23" s="235" t="s">
        <v>817</v>
      </c>
      <c r="C23" s="339">
        <f>235+10</f>
        <v>245</v>
      </c>
      <c r="D23" s="339">
        <v>16205</v>
      </c>
      <c r="E23" s="8">
        <v>225</v>
      </c>
      <c r="F23" s="338">
        <f t="shared" si="0"/>
        <v>3646125</v>
      </c>
      <c r="G23" s="339">
        <v>234</v>
      </c>
      <c r="H23" s="337">
        <v>3046950</v>
      </c>
      <c r="I23" s="337">
        <v>222</v>
      </c>
      <c r="J23" s="445">
        <f t="shared" si="1"/>
        <v>13725</v>
      </c>
    </row>
    <row r="24" spans="1:10" ht="25.5" x14ac:dyDescent="0.2">
      <c r="A24" s="235">
        <f t="shared" si="2"/>
        <v>13</v>
      </c>
      <c r="B24" s="235" t="s">
        <v>818</v>
      </c>
      <c r="C24" s="339">
        <f>420+10</f>
        <v>430</v>
      </c>
      <c r="D24" s="339">
        <v>44941</v>
      </c>
      <c r="E24" s="8">
        <v>225</v>
      </c>
      <c r="F24" s="338">
        <f t="shared" si="0"/>
        <v>10111725</v>
      </c>
      <c r="G24" s="339">
        <v>407</v>
      </c>
      <c r="H24" s="337">
        <v>9549996</v>
      </c>
      <c r="I24" s="337">
        <v>222</v>
      </c>
      <c r="J24" s="445">
        <f t="shared" si="1"/>
        <v>43018</v>
      </c>
    </row>
    <row r="25" spans="1:10" x14ac:dyDescent="0.2">
      <c r="A25" s="235">
        <f t="shared" si="2"/>
        <v>14</v>
      </c>
      <c r="B25" s="235" t="s">
        <v>847</v>
      </c>
      <c r="C25" s="339">
        <f>219+10</f>
        <v>229</v>
      </c>
      <c r="D25" s="339">
        <v>17717</v>
      </c>
      <c r="E25" s="8">
        <v>225</v>
      </c>
      <c r="F25" s="338">
        <f t="shared" si="0"/>
        <v>3986325</v>
      </c>
      <c r="G25" s="339">
        <v>219</v>
      </c>
      <c r="H25" s="337">
        <v>3126648</v>
      </c>
      <c r="I25" s="337">
        <v>222</v>
      </c>
      <c r="J25" s="445">
        <f t="shared" si="1"/>
        <v>14084</v>
      </c>
    </row>
    <row r="26" spans="1:10" x14ac:dyDescent="0.2">
      <c r="A26" s="235">
        <f t="shared" si="2"/>
        <v>15</v>
      </c>
      <c r="B26" s="235" t="s">
        <v>819</v>
      </c>
      <c r="C26" s="339">
        <f>282+10</f>
        <v>292</v>
      </c>
      <c r="D26" s="339">
        <v>25998</v>
      </c>
      <c r="E26" s="8">
        <v>225</v>
      </c>
      <c r="F26" s="338">
        <f t="shared" si="0"/>
        <v>5849550</v>
      </c>
      <c r="G26" s="339">
        <v>282</v>
      </c>
      <c r="H26" s="337">
        <v>5370624</v>
      </c>
      <c r="I26" s="337">
        <v>222</v>
      </c>
      <c r="J26" s="445">
        <f t="shared" si="1"/>
        <v>24192</v>
      </c>
    </row>
    <row r="27" spans="1:10" x14ac:dyDescent="0.2">
      <c r="A27" s="235">
        <f t="shared" si="2"/>
        <v>16</v>
      </c>
      <c r="B27" s="235" t="s">
        <v>820</v>
      </c>
      <c r="C27" s="340">
        <f>152+10</f>
        <v>162</v>
      </c>
      <c r="D27" s="340">
        <v>26151</v>
      </c>
      <c r="E27" s="8">
        <v>225</v>
      </c>
      <c r="F27" s="338">
        <f t="shared" si="0"/>
        <v>5883975</v>
      </c>
      <c r="G27" s="339">
        <v>152</v>
      </c>
      <c r="H27" s="513">
        <v>5492724</v>
      </c>
      <c r="I27" s="337">
        <v>222</v>
      </c>
      <c r="J27" s="445">
        <f t="shared" si="1"/>
        <v>24742</v>
      </c>
    </row>
    <row r="28" spans="1:10" x14ac:dyDescent="0.2">
      <c r="A28" s="235">
        <f t="shared" si="2"/>
        <v>17</v>
      </c>
      <c r="B28" s="235" t="s">
        <v>821</v>
      </c>
      <c r="C28" s="340">
        <f>268+10</f>
        <v>278</v>
      </c>
      <c r="D28" s="340">
        <v>22312</v>
      </c>
      <c r="E28" s="8">
        <v>225</v>
      </c>
      <c r="F28" s="338">
        <f t="shared" si="0"/>
        <v>5020200</v>
      </c>
      <c r="G28" s="339">
        <v>268</v>
      </c>
      <c r="H28" s="337">
        <v>4505712</v>
      </c>
      <c r="I28" s="337">
        <v>222</v>
      </c>
      <c r="J28" s="445">
        <f t="shared" si="1"/>
        <v>20296</v>
      </c>
    </row>
    <row r="29" spans="1:10" x14ac:dyDescent="0.2">
      <c r="A29" s="235">
        <f t="shared" si="2"/>
        <v>18</v>
      </c>
      <c r="B29" s="235" t="s">
        <v>822</v>
      </c>
      <c r="C29" s="340">
        <f>402+10</f>
        <v>412</v>
      </c>
      <c r="D29" s="340">
        <v>36158</v>
      </c>
      <c r="E29" s="8">
        <v>225</v>
      </c>
      <c r="F29" s="338">
        <f t="shared" si="0"/>
        <v>8135550</v>
      </c>
      <c r="G29" s="339">
        <v>392</v>
      </c>
      <c r="H29" s="337">
        <v>7077804</v>
      </c>
      <c r="I29" s="337">
        <v>222</v>
      </c>
      <c r="J29" s="445">
        <f t="shared" si="1"/>
        <v>31882</v>
      </c>
    </row>
    <row r="30" spans="1:10" x14ac:dyDescent="0.2">
      <c r="A30" s="235">
        <f t="shared" si="2"/>
        <v>19</v>
      </c>
      <c r="B30" s="235" t="s">
        <v>848</v>
      </c>
      <c r="C30" s="340">
        <f>211+10</f>
        <v>221</v>
      </c>
      <c r="D30" s="340">
        <v>15878</v>
      </c>
      <c r="E30" s="8">
        <v>225</v>
      </c>
      <c r="F30" s="338">
        <f t="shared" si="0"/>
        <v>3572550</v>
      </c>
      <c r="G30" s="339">
        <v>210</v>
      </c>
      <c r="H30" s="337">
        <v>3300030</v>
      </c>
      <c r="I30" s="337">
        <v>222</v>
      </c>
      <c r="J30" s="445">
        <f t="shared" si="1"/>
        <v>14865</v>
      </c>
    </row>
    <row r="31" spans="1:10" x14ac:dyDescent="0.2">
      <c r="A31" s="235">
        <f t="shared" si="2"/>
        <v>20</v>
      </c>
      <c r="B31" s="235" t="s">
        <v>823</v>
      </c>
      <c r="C31" s="340">
        <f>419+10+5</f>
        <v>434</v>
      </c>
      <c r="D31" s="340">
        <v>34621</v>
      </c>
      <c r="E31" s="8">
        <v>225</v>
      </c>
      <c r="F31" s="338">
        <f t="shared" si="0"/>
        <v>7789725</v>
      </c>
      <c r="G31" s="339">
        <v>417</v>
      </c>
      <c r="H31" s="337">
        <v>6875340</v>
      </c>
      <c r="I31" s="337">
        <v>222</v>
      </c>
      <c r="J31" s="445">
        <f t="shared" si="1"/>
        <v>30970</v>
      </c>
    </row>
    <row r="32" spans="1:10" x14ac:dyDescent="0.2">
      <c r="A32" s="235">
        <f t="shared" si="2"/>
        <v>21</v>
      </c>
      <c r="B32" s="235" t="s">
        <v>824</v>
      </c>
      <c r="C32" s="340">
        <f>205+10+5</f>
        <v>220</v>
      </c>
      <c r="D32" s="340">
        <v>12860</v>
      </c>
      <c r="E32" s="8">
        <v>225</v>
      </c>
      <c r="F32" s="338">
        <f t="shared" si="0"/>
        <v>2893500</v>
      </c>
      <c r="G32" s="339">
        <v>203</v>
      </c>
      <c r="H32" s="337">
        <v>2512818</v>
      </c>
      <c r="I32" s="337">
        <v>222</v>
      </c>
      <c r="J32" s="445">
        <f t="shared" si="1"/>
        <v>11319</v>
      </c>
    </row>
    <row r="33" spans="1:10" x14ac:dyDescent="0.2">
      <c r="A33" s="235">
        <f t="shared" si="2"/>
        <v>22</v>
      </c>
      <c r="B33" s="235" t="s">
        <v>825</v>
      </c>
      <c r="C33" s="340">
        <f>159+10</f>
        <v>169</v>
      </c>
      <c r="D33" s="340">
        <v>11339</v>
      </c>
      <c r="E33" s="8">
        <v>225</v>
      </c>
      <c r="F33" s="338">
        <f t="shared" si="0"/>
        <v>2551275</v>
      </c>
      <c r="G33" s="339">
        <v>159</v>
      </c>
      <c r="H33" s="337">
        <v>2198688</v>
      </c>
      <c r="I33" s="337">
        <v>222</v>
      </c>
      <c r="J33" s="445">
        <f t="shared" si="1"/>
        <v>9904</v>
      </c>
    </row>
    <row r="34" spans="1:10" x14ac:dyDescent="0.2">
      <c r="A34" s="235">
        <f t="shared" si="2"/>
        <v>23</v>
      </c>
      <c r="B34" s="235" t="s">
        <v>826</v>
      </c>
      <c r="C34" s="340">
        <f>457+10+5</f>
        <v>472</v>
      </c>
      <c r="D34" s="340">
        <v>48616</v>
      </c>
      <c r="E34" s="8">
        <v>225</v>
      </c>
      <c r="F34" s="338">
        <f t="shared" si="0"/>
        <v>10938600</v>
      </c>
      <c r="G34" s="339">
        <v>457</v>
      </c>
      <c r="H34" s="337">
        <v>10292586</v>
      </c>
      <c r="I34" s="337">
        <v>222</v>
      </c>
      <c r="J34" s="445">
        <f t="shared" si="1"/>
        <v>46363</v>
      </c>
    </row>
    <row r="35" spans="1:10" x14ac:dyDescent="0.2">
      <c r="A35" s="235">
        <f t="shared" si="2"/>
        <v>24</v>
      </c>
      <c r="B35" s="235" t="s">
        <v>827</v>
      </c>
      <c r="C35" s="340">
        <f>415+10+5</f>
        <v>430</v>
      </c>
      <c r="D35" s="340">
        <v>37641</v>
      </c>
      <c r="E35" s="8">
        <v>225</v>
      </c>
      <c r="F35" s="338">
        <f t="shared" si="0"/>
        <v>8469225</v>
      </c>
      <c r="G35" s="339">
        <v>415</v>
      </c>
      <c r="H35" s="337">
        <v>7008096</v>
      </c>
      <c r="I35" s="337">
        <v>222</v>
      </c>
      <c r="J35" s="445">
        <f t="shared" si="1"/>
        <v>31568</v>
      </c>
    </row>
    <row r="36" spans="1:10" x14ac:dyDescent="0.2">
      <c r="A36" s="235">
        <f t="shared" si="2"/>
        <v>25</v>
      </c>
      <c r="B36" s="235" t="s">
        <v>828</v>
      </c>
      <c r="C36" s="340">
        <f>355+10</f>
        <v>365</v>
      </c>
      <c r="D36" s="340">
        <v>28807</v>
      </c>
      <c r="E36" s="8">
        <v>225</v>
      </c>
      <c r="F36" s="338">
        <f t="shared" si="0"/>
        <v>6481575</v>
      </c>
      <c r="G36" s="339">
        <v>355</v>
      </c>
      <c r="H36" s="337">
        <v>6215334</v>
      </c>
      <c r="I36" s="337">
        <v>222</v>
      </c>
      <c r="J36" s="445">
        <f t="shared" si="1"/>
        <v>27997</v>
      </c>
    </row>
    <row r="37" spans="1:10" x14ac:dyDescent="0.2">
      <c r="A37" s="235">
        <f t="shared" si="2"/>
        <v>26</v>
      </c>
      <c r="B37" s="235" t="s">
        <v>829</v>
      </c>
      <c r="C37" s="340">
        <f>281+10</f>
        <v>291</v>
      </c>
      <c r="D37" s="340">
        <v>22416</v>
      </c>
      <c r="E37" s="8">
        <v>225</v>
      </c>
      <c r="F37" s="338">
        <f t="shared" si="0"/>
        <v>5043600</v>
      </c>
      <c r="G37" s="339">
        <v>281</v>
      </c>
      <c r="H37" s="337">
        <v>3885666</v>
      </c>
      <c r="I37" s="337">
        <v>222</v>
      </c>
      <c r="J37" s="445">
        <f t="shared" si="1"/>
        <v>17503</v>
      </c>
    </row>
    <row r="38" spans="1:10" x14ac:dyDescent="0.2">
      <c r="A38" s="235">
        <f t="shared" si="2"/>
        <v>27</v>
      </c>
      <c r="B38" s="235" t="s">
        <v>830</v>
      </c>
      <c r="C38" s="340">
        <f>301+10</f>
        <v>311</v>
      </c>
      <c r="D38" s="340">
        <v>30610</v>
      </c>
      <c r="E38" s="8">
        <v>225</v>
      </c>
      <c r="F38" s="338">
        <f t="shared" si="0"/>
        <v>6887250</v>
      </c>
      <c r="G38" s="339">
        <v>301</v>
      </c>
      <c r="H38" s="337">
        <v>5539566</v>
      </c>
      <c r="I38" s="337">
        <v>222</v>
      </c>
      <c r="J38" s="445">
        <f t="shared" si="1"/>
        <v>24953</v>
      </c>
    </row>
    <row r="39" spans="1:10" x14ac:dyDescent="0.2">
      <c r="A39" s="235">
        <f t="shared" si="2"/>
        <v>28</v>
      </c>
      <c r="B39" s="168" t="s">
        <v>831</v>
      </c>
      <c r="C39" s="340">
        <f>163+10</f>
        <v>173</v>
      </c>
      <c r="D39" s="340">
        <v>16000</v>
      </c>
      <c r="E39" s="8">
        <v>225</v>
      </c>
      <c r="F39" s="338">
        <f t="shared" si="0"/>
        <v>3600000</v>
      </c>
      <c r="G39" s="339">
        <v>163</v>
      </c>
      <c r="H39" s="337">
        <v>2679984</v>
      </c>
      <c r="I39" s="337">
        <v>222</v>
      </c>
      <c r="J39" s="445">
        <f t="shared" si="1"/>
        <v>12072</v>
      </c>
    </row>
    <row r="40" spans="1:10" x14ac:dyDescent="0.2">
      <c r="A40" s="235">
        <f t="shared" si="2"/>
        <v>29</v>
      </c>
      <c r="B40" s="168" t="s">
        <v>832</v>
      </c>
      <c r="C40" s="340">
        <f>224+10</f>
        <v>234</v>
      </c>
      <c r="D40" s="340">
        <v>12032</v>
      </c>
      <c r="E40" s="8">
        <v>225</v>
      </c>
      <c r="F40" s="338">
        <f t="shared" si="0"/>
        <v>2707200</v>
      </c>
      <c r="G40" s="339">
        <v>222</v>
      </c>
      <c r="H40" s="337">
        <v>2223996</v>
      </c>
      <c r="I40" s="337">
        <v>222</v>
      </c>
      <c r="J40" s="445">
        <f t="shared" si="1"/>
        <v>10018</v>
      </c>
    </row>
    <row r="41" spans="1:10" x14ac:dyDescent="0.2">
      <c r="A41" s="235">
        <f t="shared" si="2"/>
        <v>30</v>
      </c>
      <c r="B41" s="168" t="s">
        <v>833</v>
      </c>
      <c r="C41" s="340">
        <f>219+10</f>
        <v>229</v>
      </c>
      <c r="D41" s="340">
        <v>15397</v>
      </c>
      <c r="E41" s="8">
        <v>225</v>
      </c>
      <c r="F41" s="338">
        <f t="shared" si="0"/>
        <v>3464325</v>
      </c>
      <c r="G41" s="339">
        <v>202</v>
      </c>
      <c r="H41" s="337">
        <v>2506380</v>
      </c>
      <c r="I41" s="337">
        <v>222</v>
      </c>
      <c r="J41" s="445">
        <f t="shared" si="1"/>
        <v>11290</v>
      </c>
    </row>
    <row r="42" spans="1:10" x14ac:dyDescent="0.2">
      <c r="A42" s="235">
        <f t="shared" si="2"/>
        <v>31</v>
      </c>
      <c r="B42" s="168" t="s">
        <v>834</v>
      </c>
      <c r="C42" s="340">
        <f>229+11</f>
        <v>240</v>
      </c>
      <c r="D42" s="340">
        <v>17778</v>
      </c>
      <c r="E42" s="8">
        <v>225</v>
      </c>
      <c r="F42" s="338">
        <f t="shared" si="0"/>
        <v>4000050</v>
      </c>
      <c r="G42" s="339">
        <v>226</v>
      </c>
      <c r="H42" s="337">
        <v>3255186</v>
      </c>
      <c r="I42" s="337">
        <v>222</v>
      </c>
      <c r="J42" s="445">
        <f t="shared" si="1"/>
        <v>14663</v>
      </c>
    </row>
    <row r="43" spans="1:10" x14ac:dyDescent="0.2">
      <c r="A43" s="176"/>
      <c r="B43" s="176" t="s">
        <v>835</v>
      </c>
      <c r="C43" s="17">
        <f>SUM(C12:C42)</f>
        <v>8849</v>
      </c>
      <c r="D43" s="17">
        <f t="shared" ref="D43:J43" si="3">SUM(D12:D42)</f>
        <v>725000</v>
      </c>
      <c r="E43" s="17">
        <v>225</v>
      </c>
      <c r="F43" s="17">
        <f t="shared" si="3"/>
        <v>163125000</v>
      </c>
      <c r="G43" s="17">
        <f t="shared" si="3"/>
        <v>8412</v>
      </c>
      <c r="H43" s="17">
        <f t="shared" si="3"/>
        <v>140107974</v>
      </c>
      <c r="I43" s="17">
        <v>222</v>
      </c>
      <c r="J43" s="411">
        <f t="shared" si="3"/>
        <v>631117</v>
      </c>
    </row>
    <row r="44" spans="1:10" x14ac:dyDescent="0.2">
      <c r="A44" s="3"/>
      <c r="B44" s="18"/>
      <c r="C44" s="18"/>
      <c r="D44" s="413"/>
      <c r="E44" s="10"/>
      <c r="F44" s="10"/>
      <c r="G44" s="10"/>
      <c r="H44" s="10"/>
      <c r="I44" s="10"/>
      <c r="J44" s="10"/>
    </row>
    <row r="45" spans="1:10" x14ac:dyDescent="0.2">
      <c r="A45" s="3"/>
      <c r="B45" s="18"/>
      <c r="C45" s="18"/>
      <c r="D45" s="10"/>
      <c r="E45" s="10"/>
      <c r="F45" s="10"/>
      <c r="G45" s="10"/>
      <c r="H45" s="10"/>
      <c r="I45" s="10"/>
      <c r="J45" s="10"/>
    </row>
    <row r="46" spans="1:10" x14ac:dyDescent="0.2">
      <c r="A46" s="431"/>
      <c r="B46" s="431"/>
      <c r="C46" s="431"/>
      <c r="D46" s="431"/>
      <c r="E46" s="431"/>
      <c r="F46" s="431"/>
      <c r="G46" s="431"/>
      <c r="H46" s="431"/>
      <c r="I46" s="431"/>
      <c r="J46" s="431"/>
    </row>
    <row r="47" spans="1:10" ht="15.75" x14ac:dyDescent="0.25">
      <c r="G47" s="618" t="s">
        <v>868</v>
      </c>
      <c r="H47" s="618"/>
      <c r="I47" s="618"/>
      <c r="J47" s="618"/>
    </row>
    <row r="48" spans="1:10" ht="15.75" x14ac:dyDescent="0.25">
      <c r="G48" s="618" t="s">
        <v>869</v>
      </c>
      <c r="H48" s="618"/>
      <c r="I48" s="618"/>
      <c r="J48" s="618"/>
    </row>
  </sheetData>
  <mergeCells count="12">
    <mergeCell ref="G47:J47"/>
    <mergeCell ref="G48:J48"/>
    <mergeCell ref="E1:I1"/>
    <mergeCell ref="A2:J2"/>
    <mergeCell ref="A3:J3"/>
    <mergeCell ref="A5:J5"/>
    <mergeCell ref="A8:B8"/>
    <mergeCell ref="H8:J8"/>
    <mergeCell ref="A9:A10"/>
    <mergeCell ref="B9:B10"/>
    <mergeCell ref="C9:F9"/>
    <mergeCell ref="G9:J9"/>
  </mergeCells>
  <printOptions horizontalCentered="1"/>
  <pageMargins left="0.35" right="0.49" top="0.53" bottom="0" header="0.31496062992125984" footer="0.31496062992125984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opLeftCell="A10" zoomScaleSheetLayoutView="90" workbookViewId="0">
      <selection activeCell="M46" sqref="M46"/>
    </sheetView>
  </sheetViews>
  <sheetFormatPr defaultColWidth="9.140625" defaultRowHeight="12.75" x14ac:dyDescent="0.2"/>
  <cols>
    <col min="1" max="1" width="7.42578125" style="199" customWidth="1"/>
    <col min="2" max="2" width="17.140625" style="199" customWidth="1"/>
    <col min="3" max="3" width="11" style="199" customWidth="1"/>
    <col min="4" max="4" width="10" style="199" customWidth="1"/>
    <col min="5" max="5" width="13.140625" style="199" customWidth="1"/>
    <col min="6" max="6" width="14.28515625" style="199" customWidth="1"/>
    <col min="7" max="7" width="13.28515625" style="199" customWidth="1"/>
    <col min="8" max="8" width="14.7109375" style="199" customWidth="1"/>
    <col min="9" max="9" width="16.7109375" style="199" customWidth="1"/>
    <col min="10" max="10" width="19.28515625" style="199" customWidth="1"/>
    <col min="11" max="16384" width="9.140625" style="199"/>
  </cols>
  <sheetData>
    <row r="1" spans="1:16" x14ac:dyDescent="0.2">
      <c r="E1" s="518"/>
      <c r="F1" s="518"/>
      <c r="G1" s="518"/>
      <c r="H1" s="518"/>
      <c r="I1" s="518"/>
      <c r="J1" s="202" t="s">
        <v>366</v>
      </c>
    </row>
    <row r="2" spans="1:16" ht="15.75" x14ac:dyDescent="0.25">
      <c r="A2" s="553" t="s">
        <v>0</v>
      </c>
      <c r="B2" s="553"/>
      <c r="C2" s="553"/>
      <c r="D2" s="553"/>
      <c r="E2" s="553"/>
      <c r="F2" s="553"/>
      <c r="G2" s="553"/>
      <c r="H2" s="553"/>
      <c r="I2" s="553"/>
      <c r="J2" s="553"/>
    </row>
    <row r="3" spans="1:16" ht="20.25" x14ac:dyDescent="0.3">
      <c r="A3" s="554" t="s">
        <v>646</v>
      </c>
      <c r="B3" s="554"/>
      <c r="C3" s="554"/>
      <c r="D3" s="554"/>
      <c r="E3" s="554"/>
      <c r="F3" s="554"/>
      <c r="G3" s="554"/>
      <c r="H3" s="554"/>
      <c r="I3" s="554"/>
      <c r="J3" s="554"/>
    </row>
    <row r="4" spans="1:16" ht="14.25" customHeight="1" x14ac:dyDescent="0.2"/>
    <row r="5" spans="1:16" ht="19.5" customHeight="1" x14ac:dyDescent="0.25">
      <c r="A5" s="648" t="s">
        <v>696</v>
      </c>
      <c r="B5" s="648"/>
      <c r="C5" s="648"/>
      <c r="D5" s="648"/>
      <c r="E5" s="648"/>
      <c r="F5" s="648"/>
      <c r="G5" s="648"/>
      <c r="H5" s="648"/>
      <c r="I5" s="648"/>
      <c r="J5" s="648"/>
    </row>
    <row r="6" spans="1:16" ht="13.5" customHeight="1" x14ac:dyDescent="0.2">
      <c r="A6" s="184"/>
      <c r="B6" s="184"/>
      <c r="C6" s="184"/>
      <c r="D6" s="184"/>
      <c r="E6" s="184"/>
      <c r="F6" s="184"/>
      <c r="G6" s="184"/>
      <c r="H6" s="184"/>
      <c r="I6" s="184"/>
      <c r="J6" s="184"/>
    </row>
    <row r="7" spans="1:16" ht="12" customHeight="1" x14ac:dyDescent="0.2">
      <c r="A7" s="5" t="s">
        <v>884</v>
      </c>
    </row>
    <row r="8" spans="1:16" x14ac:dyDescent="0.2">
      <c r="A8" s="556"/>
      <c r="B8" s="556"/>
      <c r="C8" s="166"/>
      <c r="H8" s="637" t="s">
        <v>896</v>
      </c>
      <c r="I8" s="637"/>
      <c r="J8" s="637"/>
    </row>
    <row r="9" spans="1:16" x14ac:dyDescent="0.2">
      <c r="A9" s="523" t="s">
        <v>2</v>
      </c>
      <c r="B9" s="523" t="s">
        <v>3</v>
      </c>
      <c r="C9" s="534" t="s">
        <v>662</v>
      </c>
      <c r="D9" s="596"/>
      <c r="E9" s="596"/>
      <c r="F9" s="535"/>
      <c r="G9" s="534" t="s">
        <v>98</v>
      </c>
      <c r="H9" s="596"/>
      <c r="I9" s="596"/>
      <c r="J9" s="535"/>
      <c r="O9" s="8"/>
      <c r="P9" s="10"/>
    </row>
    <row r="10" spans="1:16" ht="77.45" customHeight="1" x14ac:dyDescent="0.2">
      <c r="A10" s="523"/>
      <c r="B10" s="523"/>
      <c r="C10" s="175" t="s">
        <v>183</v>
      </c>
      <c r="D10" s="175" t="s">
        <v>14</v>
      </c>
      <c r="E10" s="141" t="s">
        <v>925</v>
      </c>
      <c r="F10" s="177" t="s">
        <v>201</v>
      </c>
      <c r="G10" s="175" t="s">
        <v>183</v>
      </c>
      <c r="H10" s="205" t="s">
        <v>15</v>
      </c>
      <c r="I10" s="204" t="s">
        <v>108</v>
      </c>
      <c r="J10" s="175" t="s">
        <v>202</v>
      </c>
    </row>
    <row r="11" spans="1:16" x14ac:dyDescent="0.2">
      <c r="A11" s="175">
        <v>1</v>
      </c>
      <c r="B11" s="175">
        <v>2</v>
      </c>
      <c r="C11" s="175">
        <v>3</v>
      </c>
      <c r="D11" s="175">
        <v>4</v>
      </c>
      <c r="E11" s="175">
        <v>5</v>
      </c>
      <c r="F11" s="177">
        <v>6</v>
      </c>
      <c r="G11" s="175">
        <v>7</v>
      </c>
      <c r="H11" s="178">
        <v>8</v>
      </c>
      <c r="I11" s="175">
        <v>9</v>
      </c>
      <c r="J11" s="175">
        <v>10</v>
      </c>
    </row>
    <row r="12" spans="1:16" x14ac:dyDescent="0.2">
      <c r="A12" s="235">
        <v>1</v>
      </c>
      <c r="B12" s="235" t="s">
        <v>844</v>
      </c>
      <c r="C12" s="339">
        <v>0</v>
      </c>
      <c r="D12" s="339">
        <v>0</v>
      </c>
      <c r="E12" s="339">
        <v>295</v>
      </c>
      <c r="F12" s="338">
        <f>D12*E12</f>
        <v>0</v>
      </c>
      <c r="G12" s="339">
        <v>0</v>
      </c>
      <c r="H12" s="336">
        <v>0</v>
      </c>
      <c r="I12" s="336">
        <v>295</v>
      </c>
      <c r="J12" s="336">
        <f>H12/I12</f>
        <v>0</v>
      </c>
    </row>
    <row r="13" spans="1:16" x14ac:dyDescent="0.2">
      <c r="A13" s="235">
        <f>A12+1</f>
        <v>2</v>
      </c>
      <c r="B13" s="235" t="s">
        <v>809</v>
      </c>
      <c r="C13" s="339">
        <v>14</v>
      </c>
      <c r="D13" s="339">
        <v>563</v>
      </c>
      <c r="E13" s="339">
        <v>295</v>
      </c>
      <c r="F13" s="338">
        <f t="shared" ref="F13:F42" si="0">D13*E13</f>
        <v>166085</v>
      </c>
      <c r="G13" s="339">
        <v>14</v>
      </c>
      <c r="H13" s="336">
        <v>105700</v>
      </c>
      <c r="I13" s="336">
        <v>295</v>
      </c>
      <c r="J13" s="336">
        <v>358</v>
      </c>
    </row>
    <row r="14" spans="1:16" x14ac:dyDescent="0.2">
      <c r="A14" s="235">
        <f t="shared" ref="A14:A42" si="1">A13+1</f>
        <v>3</v>
      </c>
      <c r="B14" s="235" t="s">
        <v>845</v>
      </c>
      <c r="C14" s="339">
        <v>0</v>
      </c>
      <c r="D14" s="339">
        <v>0</v>
      </c>
      <c r="E14" s="339">
        <v>295</v>
      </c>
      <c r="F14" s="338">
        <f t="shared" si="0"/>
        <v>0</v>
      </c>
      <c r="G14" s="339">
        <v>0</v>
      </c>
      <c r="H14" s="336">
        <v>0</v>
      </c>
      <c r="I14" s="336">
        <v>295</v>
      </c>
      <c r="J14" s="336">
        <f t="shared" ref="J14:J42" si="2">H14/I14</f>
        <v>0</v>
      </c>
    </row>
    <row r="15" spans="1:16" x14ac:dyDescent="0.2">
      <c r="A15" s="235">
        <f t="shared" si="1"/>
        <v>4</v>
      </c>
      <c r="B15" s="235" t="s">
        <v>810</v>
      </c>
      <c r="C15" s="339">
        <v>0</v>
      </c>
      <c r="D15" s="339">
        <v>0</v>
      </c>
      <c r="E15" s="339">
        <v>295</v>
      </c>
      <c r="F15" s="338">
        <f t="shared" si="0"/>
        <v>0</v>
      </c>
      <c r="G15" s="339">
        <v>0</v>
      </c>
      <c r="H15" s="336">
        <v>0</v>
      </c>
      <c r="I15" s="336">
        <v>295</v>
      </c>
      <c r="J15" s="336">
        <f t="shared" si="2"/>
        <v>0</v>
      </c>
    </row>
    <row r="16" spans="1:16" x14ac:dyDescent="0.2">
      <c r="A16" s="235">
        <f t="shared" si="1"/>
        <v>5</v>
      </c>
      <c r="B16" s="235" t="s">
        <v>811</v>
      </c>
      <c r="C16" s="339">
        <v>0</v>
      </c>
      <c r="D16" s="339">
        <v>0</v>
      </c>
      <c r="E16" s="339">
        <v>295</v>
      </c>
      <c r="F16" s="338">
        <f t="shared" si="0"/>
        <v>0</v>
      </c>
      <c r="G16" s="339">
        <v>0</v>
      </c>
      <c r="H16" s="336">
        <v>0</v>
      </c>
      <c r="I16" s="336">
        <v>295</v>
      </c>
      <c r="J16" s="336">
        <f t="shared" si="2"/>
        <v>0</v>
      </c>
    </row>
    <row r="17" spans="1:10" x14ac:dyDescent="0.2">
      <c r="A17" s="235">
        <f t="shared" si="1"/>
        <v>6</v>
      </c>
      <c r="B17" s="235" t="s">
        <v>812</v>
      </c>
      <c r="C17" s="339">
        <v>1</v>
      </c>
      <c r="D17" s="339">
        <v>36</v>
      </c>
      <c r="E17" s="339">
        <v>295</v>
      </c>
      <c r="F17" s="338">
        <f t="shared" si="0"/>
        <v>10620</v>
      </c>
      <c r="G17" s="339">
        <v>1</v>
      </c>
      <c r="H17" s="336">
        <v>9966</v>
      </c>
      <c r="I17" s="336">
        <v>295</v>
      </c>
      <c r="J17" s="336">
        <v>33</v>
      </c>
    </row>
    <row r="18" spans="1:10" x14ac:dyDescent="0.2">
      <c r="A18" s="235">
        <f t="shared" si="1"/>
        <v>7</v>
      </c>
      <c r="B18" s="235" t="s">
        <v>813</v>
      </c>
      <c r="C18" s="339">
        <v>9</v>
      </c>
      <c r="D18" s="339">
        <v>359</v>
      </c>
      <c r="E18" s="339">
        <v>295</v>
      </c>
      <c r="F18" s="338">
        <f t="shared" si="0"/>
        <v>105905</v>
      </c>
      <c r="G18" s="339">
        <v>0</v>
      </c>
      <c r="H18" s="336">
        <v>0</v>
      </c>
      <c r="I18" s="336">
        <v>295</v>
      </c>
      <c r="J18" s="336">
        <f t="shared" si="2"/>
        <v>0</v>
      </c>
    </row>
    <row r="19" spans="1:10" x14ac:dyDescent="0.2">
      <c r="A19" s="235">
        <f t="shared" si="1"/>
        <v>8</v>
      </c>
      <c r="B19" s="235" t="s">
        <v>814</v>
      </c>
      <c r="C19" s="339">
        <v>8</v>
      </c>
      <c r="D19" s="339">
        <v>231</v>
      </c>
      <c r="E19" s="339">
        <v>295</v>
      </c>
      <c r="F19" s="338">
        <f t="shared" si="0"/>
        <v>68145</v>
      </c>
      <c r="G19" s="339">
        <v>7</v>
      </c>
      <c r="H19" s="336">
        <v>55568</v>
      </c>
      <c r="I19" s="336">
        <v>295</v>
      </c>
      <c r="J19" s="336">
        <v>188</v>
      </c>
    </row>
    <row r="20" spans="1:10" x14ac:dyDescent="0.2">
      <c r="A20" s="235">
        <f t="shared" si="1"/>
        <v>9</v>
      </c>
      <c r="B20" s="235" t="s">
        <v>815</v>
      </c>
      <c r="C20" s="339">
        <v>0</v>
      </c>
      <c r="D20" s="339">
        <v>0</v>
      </c>
      <c r="E20" s="339">
        <v>295</v>
      </c>
      <c r="F20" s="338">
        <f t="shared" si="0"/>
        <v>0</v>
      </c>
      <c r="G20" s="339">
        <v>0</v>
      </c>
      <c r="H20" s="336">
        <v>0</v>
      </c>
      <c r="I20" s="336">
        <v>295</v>
      </c>
      <c r="J20" s="336">
        <f t="shared" si="2"/>
        <v>0</v>
      </c>
    </row>
    <row r="21" spans="1:10" x14ac:dyDescent="0.2">
      <c r="A21" s="235">
        <f t="shared" si="1"/>
        <v>10</v>
      </c>
      <c r="B21" s="235" t="s">
        <v>816</v>
      </c>
      <c r="C21" s="339">
        <v>4</v>
      </c>
      <c r="D21" s="339">
        <v>214</v>
      </c>
      <c r="E21" s="339">
        <v>295</v>
      </c>
      <c r="F21" s="338">
        <f t="shared" si="0"/>
        <v>63130</v>
      </c>
      <c r="G21" s="339">
        <v>4</v>
      </c>
      <c r="H21" s="336">
        <v>54662</v>
      </c>
      <c r="I21" s="336">
        <v>295</v>
      </c>
      <c r="J21" s="336">
        <v>185</v>
      </c>
    </row>
    <row r="22" spans="1:10" x14ac:dyDescent="0.2">
      <c r="A22" s="235">
        <f t="shared" si="1"/>
        <v>11</v>
      </c>
      <c r="B22" s="235" t="s">
        <v>846</v>
      </c>
      <c r="C22" s="339">
        <v>0</v>
      </c>
      <c r="D22" s="339">
        <v>30</v>
      </c>
      <c r="E22" s="339">
        <v>295</v>
      </c>
      <c r="F22" s="338">
        <f t="shared" si="0"/>
        <v>8850</v>
      </c>
      <c r="G22" s="339">
        <v>0</v>
      </c>
      <c r="H22" s="336">
        <v>0</v>
      </c>
      <c r="I22" s="336">
        <v>295</v>
      </c>
      <c r="J22" s="336">
        <f t="shared" si="2"/>
        <v>0</v>
      </c>
    </row>
    <row r="23" spans="1:10" x14ac:dyDescent="0.2">
      <c r="A23" s="235">
        <f t="shared" si="1"/>
        <v>12</v>
      </c>
      <c r="B23" s="235" t="s">
        <v>817</v>
      </c>
      <c r="C23" s="339">
        <v>7</v>
      </c>
      <c r="D23" s="339">
        <v>156</v>
      </c>
      <c r="E23" s="339">
        <v>295</v>
      </c>
      <c r="F23" s="338">
        <f t="shared" si="0"/>
        <v>46020</v>
      </c>
      <c r="G23" s="339">
        <v>5</v>
      </c>
      <c r="H23" s="336">
        <v>47716</v>
      </c>
      <c r="I23" s="336">
        <v>295</v>
      </c>
      <c r="J23" s="336">
        <v>161</v>
      </c>
    </row>
    <row r="24" spans="1:10" ht="25.5" x14ac:dyDescent="0.2">
      <c r="A24" s="235">
        <f t="shared" si="1"/>
        <v>13</v>
      </c>
      <c r="B24" s="235" t="s">
        <v>818</v>
      </c>
      <c r="C24" s="339">
        <v>33</v>
      </c>
      <c r="D24" s="339">
        <v>347</v>
      </c>
      <c r="E24" s="339">
        <v>295</v>
      </c>
      <c r="F24" s="338">
        <f t="shared" si="0"/>
        <v>102365</v>
      </c>
      <c r="G24" s="339">
        <v>31</v>
      </c>
      <c r="H24" s="336">
        <v>227708</v>
      </c>
      <c r="I24" s="336">
        <v>295</v>
      </c>
      <c r="J24" s="336">
        <v>771</v>
      </c>
    </row>
    <row r="25" spans="1:10" x14ac:dyDescent="0.2">
      <c r="A25" s="235">
        <f t="shared" si="1"/>
        <v>14</v>
      </c>
      <c r="B25" s="235" t="s">
        <v>847</v>
      </c>
      <c r="C25" s="339">
        <v>0</v>
      </c>
      <c r="D25" s="339">
        <v>0</v>
      </c>
      <c r="E25" s="339">
        <v>295</v>
      </c>
      <c r="F25" s="338">
        <f t="shared" si="0"/>
        <v>0</v>
      </c>
      <c r="G25" s="339">
        <v>0</v>
      </c>
      <c r="H25" s="336">
        <v>0</v>
      </c>
      <c r="I25" s="336">
        <v>295</v>
      </c>
      <c r="J25" s="336">
        <f t="shared" si="2"/>
        <v>0</v>
      </c>
    </row>
    <row r="26" spans="1:10" x14ac:dyDescent="0.2">
      <c r="A26" s="235">
        <f t="shared" si="1"/>
        <v>15</v>
      </c>
      <c r="B26" s="235" t="s">
        <v>819</v>
      </c>
      <c r="C26" s="339">
        <v>0</v>
      </c>
      <c r="D26" s="339">
        <v>0</v>
      </c>
      <c r="E26" s="339">
        <v>295</v>
      </c>
      <c r="F26" s="338">
        <f t="shared" si="0"/>
        <v>0</v>
      </c>
      <c r="G26" s="339">
        <v>0</v>
      </c>
      <c r="H26" s="336">
        <v>0</v>
      </c>
      <c r="I26" s="336">
        <v>295</v>
      </c>
      <c r="J26" s="336">
        <f t="shared" si="2"/>
        <v>0</v>
      </c>
    </row>
    <row r="27" spans="1:10" x14ac:dyDescent="0.2">
      <c r="A27" s="235">
        <f t="shared" si="1"/>
        <v>16</v>
      </c>
      <c r="B27" s="235" t="s">
        <v>820</v>
      </c>
      <c r="C27" s="339">
        <v>14</v>
      </c>
      <c r="D27" s="339">
        <v>904</v>
      </c>
      <c r="E27" s="339">
        <v>295</v>
      </c>
      <c r="F27" s="338">
        <f t="shared" si="0"/>
        <v>266680</v>
      </c>
      <c r="G27" s="339">
        <v>0</v>
      </c>
      <c r="H27" s="336">
        <v>0</v>
      </c>
      <c r="I27" s="336">
        <v>295</v>
      </c>
      <c r="J27" s="336">
        <f t="shared" si="2"/>
        <v>0</v>
      </c>
    </row>
    <row r="28" spans="1:10" x14ac:dyDescent="0.2">
      <c r="A28" s="235">
        <f t="shared" si="1"/>
        <v>17</v>
      </c>
      <c r="B28" s="235" t="s">
        <v>821</v>
      </c>
      <c r="C28" s="340">
        <v>1</v>
      </c>
      <c r="D28" s="340">
        <v>50</v>
      </c>
      <c r="E28" s="339">
        <v>295</v>
      </c>
      <c r="F28" s="338">
        <f t="shared" si="0"/>
        <v>14750</v>
      </c>
      <c r="G28" s="339">
        <v>1</v>
      </c>
      <c r="H28" s="336">
        <v>6644</v>
      </c>
      <c r="I28" s="336">
        <v>295</v>
      </c>
      <c r="J28" s="336">
        <v>22</v>
      </c>
    </row>
    <row r="29" spans="1:10" x14ac:dyDescent="0.2">
      <c r="A29" s="235">
        <f t="shared" si="1"/>
        <v>18</v>
      </c>
      <c r="B29" s="235" t="s">
        <v>822</v>
      </c>
      <c r="C29" s="340">
        <v>0</v>
      </c>
      <c r="D29" s="340">
        <v>0</v>
      </c>
      <c r="E29" s="339">
        <v>295</v>
      </c>
      <c r="F29" s="338">
        <f t="shared" si="0"/>
        <v>0</v>
      </c>
      <c r="G29" s="339">
        <v>0</v>
      </c>
      <c r="H29" s="336">
        <v>0</v>
      </c>
      <c r="I29" s="336">
        <v>295</v>
      </c>
      <c r="J29" s="336">
        <f t="shared" si="2"/>
        <v>0</v>
      </c>
    </row>
    <row r="30" spans="1:10" x14ac:dyDescent="0.2">
      <c r="A30" s="235">
        <f t="shared" si="1"/>
        <v>19</v>
      </c>
      <c r="B30" s="235" t="s">
        <v>848</v>
      </c>
      <c r="C30" s="340">
        <v>0</v>
      </c>
      <c r="D30" s="340">
        <v>0</v>
      </c>
      <c r="E30" s="339">
        <v>295</v>
      </c>
      <c r="F30" s="338">
        <f t="shared" si="0"/>
        <v>0</v>
      </c>
      <c r="G30" s="339">
        <v>0</v>
      </c>
      <c r="H30" s="336">
        <v>0</v>
      </c>
      <c r="I30" s="336">
        <v>295</v>
      </c>
      <c r="J30" s="336">
        <f t="shared" si="2"/>
        <v>0</v>
      </c>
    </row>
    <row r="31" spans="1:10" x14ac:dyDescent="0.2">
      <c r="A31" s="235">
        <f t="shared" si="1"/>
        <v>20</v>
      </c>
      <c r="B31" s="235" t="s">
        <v>823</v>
      </c>
      <c r="C31" s="340">
        <v>10</v>
      </c>
      <c r="D31" s="340">
        <v>479</v>
      </c>
      <c r="E31" s="339">
        <v>295</v>
      </c>
      <c r="F31" s="338">
        <f t="shared" si="0"/>
        <v>141305</v>
      </c>
      <c r="G31" s="339">
        <v>10</v>
      </c>
      <c r="H31" s="336">
        <v>89694</v>
      </c>
      <c r="I31" s="336">
        <v>295</v>
      </c>
      <c r="J31" s="336">
        <v>304</v>
      </c>
    </row>
    <row r="32" spans="1:10" x14ac:dyDescent="0.2">
      <c r="A32" s="235">
        <f t="shared" si="1"/>
        <v>21</v>
      </c>
      <c r="B32" s="235" t="s">
        <v>824</v>
      </c>
      <c r="C32" s="340">
        <v>0</v>
      </c>
      <c r="D32" s="340">
        <v>0</v>
      </c>
      <c r="E32" s="339">
        <v>295</v>
      </c>
      <c r="F32" s="338">
        <f t="shared" si="0"/>
        <v>0</v>
      </c>
      <c r="G32" s="339">
        <v>0</v>
      </c>
      <c r="H32" s="336">
        <v>0</v>
      </c>
      <c r="I32" s="336">
        <v>295</v>
      </c>
      <c r="J32" s="336">
        <f t="shared" si="2"/>
        <v>0</v>
      </c>
    </row>
    <row r="33" spans="1:10" x14ac:dyDescent="0.2">
      <c r="A33" s="235">
        <f t="shared" si="1"/>
        <v>22</v>
      </c>
      <c r="B33" s="235" t="s">
        <v>825</v>
      </c>
      <c r="C33" s="340">
        <v>0</v>
      </c>
      <c r="D33" s="340">
        <v>0</v>
      </c>
      <c r="E33" s="339">
        <v>295</v>
      </c>
      <c r="F33" s="338">
        <f t="shared" si="0"/>
        <v>0</v>
      </c>
      <c r="G33" s="339">
        <v>0</v>
      </c>
      <c r="H33" s="336">
        <v>0</v>
      </c>
      <c r="I33" s="336">
        <v>295</v>
      </c>
      <c r="J33" s="336">
        <f t="shared" si="2"/>
        <v>0</v>
      </c>
    </row>
    <row r="34" spans="1:10" x14ac:dyDescent="0.2">
      <c r="A34" s="235">
        <f t="shared" si="1"/>
        <v>23</v>
      </c>
      <c r="B34" s="235" t="s">
        <v>826</v>
      </c>
      <c r="C34" s="340">
        <v>29</v>
      </c>
      <c r="D34" s="340">
        <v>2032</v>
      </c>
      <c r="E34" s="339">
        <v>295</v>
      </c>
      <c r="F34" s="338">
        <f t="shared" si="0"/>
        <v>599440</v>
      </c>
      <c r="G34" s="339">
        <v>0</v>
      </c>
      <c r="H34" s="336">
        <v>0</v>
      </c>
      <c r="I34" s="336">
        <v>295</v>
      </c>
      <c r="J34" s="336">
        <f t="shared" si="2"/>
        <v>0</v>
      </c>
    </row>
    <row r="35" spans="1:10" x14ac:dyDescent="0.2">
      <c r="A35" s="235">
        <f t="shared" si="1"/>
        <v>24</v>
      </c>
      <c r="B35" s="235" t="s">
        <v>827</v>
      </c>
      <c r="C35" s="340">
        <v>0</v>
      </c>
      <c r="D35" s="340">
        <v>0</v>
      </c>
      <c r="E35" s="339">
        <v>295</v>
      </c>
      <c r="F35" s="338">
        <f t="shared" si="0"/>
        <v>0</v>
      </c>
      <c r="G35" s="339">
        <v>0</v>
      </c>
      <c r="H35" s="336">
        <v>0</v>
      </c>
      <c r="I35" s="336">
        <v>295</v>
      </c>
      <c r="J35" s="336">
        <f t="shared" si="2"/>
        <v>0</v>
      </c>
    </row>
    <row r="36" spans="1:10" x14ac:dyDescent="0.2">
      <c r="A36" s="235">
        <f t="shared" si="1"/>
        <v>25</v>
      </c>
      <c r="B36" s="235" t="s">
        <v>828</v>
      </c>
      <c r="C36" s="340">
        <v>0</v>
      </c>
      <c r="D36" s="340">
        <v>23</v>
      </c>
      <c r="E36" s="339">
        <v>295</v>
      </c>
      <c r="F36" s="338">
        <f t="shared" si="0"/>
        <v>6785</v>
      </c>
      <c r="G36" s="339">
        <v>0</v>
      </c>
      <c r="H36" s="336">
        <v>0</v>
      </c>
      <c r="I36" s="336">
        <v>295</v>
      </c>
      <c r="J36" s="336">
        <f t="shared" si="2"/>
        <v>0</v>
      </c>
    </row>
    <row r="37" spans="1:10" x14ac:dyDescent="0.2">
      <c r="A37" s="235">
        <f t="shared" si="1"/>
        <v>26</v>
      </c>
      <c r="B37" s="235" t="s">
        <v>829</v>
      </c>
      <c r="C37" s="340">
        <v>0</v>
      </c>
      <c r="D37" s="340">
        <v>0</v>
      </c>
      <c r="E37" s="339">
        <v>295</v>
      </c>
      <c r="F37" s="338">
        <f t="shared" si="0"/>
        <v>0</v>
      </c>
      <c r="G37" s="339">
        <v>0</v>
      </c>
      <c r="H37" s="336">
        <v>0</v>
      </c>
      <c r="I37" s="336">
        <v>295</v>
      </c>
      <c r="J37" s="336">
        <f t="shared" si="2"/>
        <v>0</v>
      </c>
    </row>
    <row r="38" spans="1:10" x14ac:dyDescent="0.2">
      <c r="A38" s="235">
        <f t="shared" si="1"/>
        <v>27</v>
      </c>
      <c r="B38" s="235" t="s">
        <v>830</v>
      </c>
      <c r="C38" s="340">
        <v>20</v>
      </c>
      <c r="D38" s="340">
        <v>917</v>
      </c>
      <c r="E38" s="339">
        <v>295</v>
      </c>
      <c r="F38" s="338">
        <f t="shared" si="0"/>
        <v>270515</v>
      </c>
      <c r="G38" s="339">
        <v>0</v>
      </c>
      <c r="H38" s="336">
        <v>0</v>
      </c>
      <c r="I38" s="336">
        <v>295</v>
      </c>
      <c r="J38" s="336">
        <f t="shared" si="2"/>
        <v>0</v>
      </c>
    </row>
    <row r="39" spans="1:10" x14ac:dyDescent="0.2">
      <c r="A39" s="235">
        <f t="shared" si="1"/>
        <v>28</v>
      </c>
      <c r="B39" s="168" t="s">
        <v>831</v>
      </c>
      <c r="C39" s="340">
        <v>0</v>
      </c>
      <c r="D39" s="340">
        <v>0</v>
      </c>
      <c r="E39" s="339">
        <v>295</v>
      </c>
      <c r="F39" s="338">
        <f t="shared" si="0"/>
        <v>0</v>
      </c>
      <c r="G39" s="339">
        <v>0</v>
      </c>
      <c r="H39" s="336">
        <v>0</v>
      </c>
      <c r="I39" s="336">
        <v>295</v>
      </c>
      <c r="J39" s="336">
        <f t="shared" si="2"/>
        <v>0</v>
      </c>
    </row>
    <row r="40" spans="1:10" x14ac:dyDescent="0.2">
      <c r="A40" s="235">
        <f t="shared" si="1"/>
        <v>29</v>
      </c>
      <c r="B40" s="168" t="s">
        <v>832</v>
      </c>
      <c r="C40" s="340">
        <v>0</v>
      </c>
      <c r="D40" s="340">
        <v>0</v>
      </c>
      <c r="E40" s="339">
        <v>295</v>
      </c>
      <c r="F40" s="338">
        <f t="shared" si="0"/>
        <v>0</v>
      </c>
      <c r="G40" s="339">
        <v>0</v>
      </c>
      <c r="H40" s="336">
        <v>0</v>
      </c>
      <c r="I40" s="336">
        <v>295</v>
      </c>
      <c r="J40" s="336">
        <f t="shared" si="2"/>
        <v>0</v>
      </c>
    </row>
    <row r="41" spans="1:10" x14ac:dyDescent="0.2">
      <c r="A41" s="235">
        <f t="shared" si="1"/>
        <v>30</v>
      </c>
      <c r="B41" s="168" t="s">
        <v>833</v>
      </c>
      <c r="C41" s="340">
        <v>0</v>
      </c>
      <c r="D41" s="340">
        <v>0</v>
      </c>
      <c r="E41" s="339">
        <v>295</v>
      </c>
      <c r="F41" s="338">
        <f t="shared" si="0"/>
        <v>0</v>
      </c>
      <c r="G41" s="339">
        <v>0</v>
      </c>
      <c r="H41" s="336">
        <v>0</v>
      </c>
      <c r="I41" s="336">
        <v>295</v>
      </c>
      <c r="J41" s="336">
        <f t="shared" si="2"/>
        <v>0</v>
      </c>
    </row>
    <row r="42" spans="1:10" x14ac:dyDescent="0.2">
      <c r="A42" s="235">
        <f t="shared" si="1"/>
        <v>31</v>
      </c>
      <c r="B42" s="168" t="s">
        <v>834</v>
      </c>
      <c r="C42" s="340">
        <v>0</v>
      </c>
      <c r="D42" s="340">
        <v>0</v>
      </c>
      <c r="E42" s="339">
        <v>295</v>
      </c>
      <c r="F42" s="338">
        <f t="shared" si="0"/>
        <v>0</v>
      </c>
      <c r="G42" s="339">
        <v>0</v>
      </c>
      <c r="H42" s="336">
        <v>0</v>
      </c>
      <c r="I42" s="336">
        <v>295</v>
      </c>
      <c r="J42" s="336">
        <f t="shared" si="2"/>
        <v>0</v>
      </c>
    </row>
    <row r="43" spans="1:10" s="5" customFormat="1" x14ac:dyDescent="0.2">
      <c r="A43" s="311"/>
      <c r="B43" s="311" t="s">
        <v>835</v>
      </c>
      <c r="C43" s="17">
        <f>SUM(C12:C42)</f>
        <v>150</v>
      </c>
      <c r="D43" s="17">
        <f t="shared" ref="D43:J43" si="3">SUM(D12:D42)</f>
        <v>6341</v>
      </c>
      <c r="E43" s="341">
        <v>295</v>
      </c>
      <c r="F43" s="17">
        <f t="shared" si="3"/>
        <v>1870595</v>
      </c>
      <c r="G43" s="17">
        <f t="shared" si="3"/>
        <v>73</v>
      </c>
      <c r="H43" s="17">
        <f t="shared" si="3"/>
        <v>597658</v>
      </c>
      <c r="I43" s="17">
        <v>295</v>
      </c>
      <c r="J43" s="411">
        <f t="shared" si="3"/>
        <v>2022</v>
      </c>
    </row>
    <row r="44" spans="1:10" x14ac:dyDescent="0.2">
      <c r="A44" s="3"/>
      <c r="B44" s="18"/>
      <c r="C44" s="18"/>
      <c r="D44" s="10"/>
      <c r="E44" s="10"/>
      <c r="F44" s="10"/>
      <c r="G44" s="10"/>
      <c r="H44" s="427"/>
      <c r="I44" s="427"/>
      <c r="J44" s="427"/>
    </row>
    <row r="45" spans="1:10" x14ac:dyDescent="0.2">
      <c r="A45" s="3"/>
      <c r="B45" s="18"/>
      <c r="C45" s="18"/>
      <c r="D45" s="10"/>
      <c r="E45" s="10"/>
      <c r="F45" s="10"/>
      <c r="G45" s="10"/>
      <c r="H45" s="10"/>
      <c r="I45" s="10"/>
      <c r="J45" s="10"/>
    </row>
    <row r="47" spans="1:10" x14ac:dyDescent="0.2">
      <c r="A47" s="652"/>
      <c r="B47" s="652"/>
      <c r="C47" s="652"/>
      <c r="D47" s="652"/>
      <c r="E47" s="652"/>
      <c r="F47" s="652"/>
      <c r="G47" s="652"/>
      <c r="H47" s="652"/>
      <c r="I47" s="652"/>
      <c r="J47" s="652"/>
    </row>
    <row r="48" spans="1:10" ht="15.75" x14ac:dyDescent="0.25">
      <c r="G48" s="618" t="s">
        <v>868</v>
      </c>
      <c r="H48" s="618"/>
      <c r="I48" s="618"/>
      <c r="J48" s="618"/>
    </row>
    <row r="49" spans="7:10" ht="15.75" x14ac:dyDescent="0.25">
      <c r="G49" s="618" t="s">
        <v>869</v>
      </c>
      <c r="H49" s="618"/>
      <c r="I49" s="618"/>
      <c r="J49" s="618"/>
    </row>
  </sheetData>
  <mergeCells count="13">
    <mergeCell ref="G48:J48"/>
    <mergeCell ref="G49:J49"/>
    <mergeCell ref="A47:J47"/>
    <mergeCell ref="A9:A10"/>
    <mergeCell ref="B9:B10"/>
    <mergeCell ref="C9:F9"/>
    <mergeCell ref="G9:J9"/>
    <mergeCell ref="E1:I1"/>
    <mergeCell ref="A2:J2"/>
    <mergeCell ref="A3:J3"/>
    <mergeCell ref="A5:J5"/>
    <mergeCell ref="A8:B8"/>
    <mergeCell ref="H8:J8"/>
  </mergeCells>
  <printOptions horizontalCentered="1"/>
  <pageMargins left="0.41" right="0.46" top="0.45" bottom="0" header="0.31496062992125984" footer="0.31496062992125984"/>
  <pageSetup paperSize="9" scale="7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opLeftCell="A7" zoomScaleSheetLayoutView="90" workbookViewId="0">
      <selection activeCell="M46" sqref="M46"/>
    </sheetView>
  </sheetViews>
  <sheetFormatPr defaultColWidth="9.140625" defaultRowHeight="12.75" x14ac:dyDescent="0.2"/>
  <cols>
    <col min="1" max="1" width="7.42578125" style="199" customWidth="1"/>
    <col min="2" max="2" width="17.140625" style="199" customWidth="1"/>
    <col min="3" max="3" width="11" style="199" customWidth="1"/>
    <col min="4" max="4" width="10" style="199" customWidth="1"/>
    <col min="5" max="5" width="13.140625" style="199" customWidth="1"/>
    <col min="6" max="6" width="14.28515625" style="199" customWidth="1"/>
    <col min="7" max="7" width="13.28515625" style="199" customWidth="1"/>
    <col min="8" max="8" width="14.7109375" style="199" customWidth="1"/>
    <col min="9" max="9" width="16.7109375" style="199" customWidth="1"/>
    <col min="10" max="10" width="19.28515625" style="199" customWidth="1"/>
    <col min="11" max="16384" width="9.140625" style="199"/>
  </cols>
  <sheetData>
    <row r="1" spans="1:16" x14ac:dyDescent="0.2">
      <c r="E1" s="518"/>
      <c r="F1" s="518"/>
      <c r="G1" s="518"/>
      <c r="H1" s="518"/>
      <c r="I1" s="518"/>
      <c r="J1" s="202" t="s">
        <v>365</v>
      </c>
    </row>
    <row r="2" spans="1:16" ht="15.75" x14ac:dyDescent="0.25">
      <c r="A2" s="553" t="s">
        <v>0</v>
      </c>
      <c r="B2" s="553"/>
      <c r="C2" s="553"/>
      <c r="D2" s="553"/>
      <c r="E2" s="553"/>
      <c r="F2" s="553"/>
      <c r="G2" s="553"/>
      <c r="H2" s="553"/>
      <c r="I2" s="553"/>
      <c r="J2" s="553"/>
    </row>
    <row r="3" spans="1:16" ht="20.25" x14ac:dyDescent="0.3">
      <c r="A3" s="554" t="s">
        <v>646</v>
      </c>
      <c r="B3" s="554"/>
      <c r="C3" s="554"/>
      <c r="D3" s="554"/>
      <c r="E3" s="554"/>
      <c r="F3" s="554"/>
      <c r="G3" s="554"/>
      <c r="H3" s="554"/>
      <c r="I3" s="554"/>
      <c r="J3" s="554"/>
    </row>
    <row r="4" spans="1:16" ht="14.25" customHeight="1" x14ac:dyDescent="0.2"/>
    <row r="5" spans="1:16" ht="31.5" customHeight="1" x14ac:dyDescent="0.2">
      <c r="A5" s="651" t="s">
        <v>663</v>
      </c>
      <c r="B5" s="651"/>
      <c r="C5" s="651"/>
      <c r="D5" s="651"/>
      <c r="E5" s="651"/>
      <c r="F5" s="651"/>
      <c r="G5" s="651"/>
      <c r="H5" s="651"/>
      <c r="I5" s="651"/>
      <c r="J5" s="651"/>
    </row>
    <row r="6" spans="1:16" ht="13.5" customHeight="1" x14ac:dyDescent="0.2">
      <c r="A6" s="184"/>
      <c r="B6" s="184"/>
      <c r="C6" s="184"/>
      <c r="D6" s="184"/>
      <c r="E6" s="184"/>
      <c r="F6" s="184"/>
      <c r="G6" s="184"/>
      <c r="H6" s="184"/>
      <c r="I6" s="184"/>
      <c r="J6" s="184"/>
    </row>
    <row r="7" spans="1:16" ht="0.75" customHeight="1" x14ac:dyDescent="0.2"/>
    <row r="8" spans="1:16" x14ac:dyDescent="0.2">
      <c r="A8" s="556" t="s">
        <v>883</v>
      </c>
      <c r="B8" s="556"/>
      <c r="C8" s="166"/>
      <c r="H8" s="637" t="s">
        <v>896</v>
      </c>
      <c r="I8" s="637"/>
      <c r="J8" s="637"/>
    </row>
    <row r="9" spans="1:16" x14ac:dyDescent="0.2">
      <c r="A9" s="523" t="s">
        <v>2</v>
      </c>
      <c r="B9" s="523" t="s">
        <v>3</v>
      </c>
      <c r="C9" s="534" t="s">
        <v>660</v>
      </c>
      <c r="D9" s="596"/>
      <c r="E9" s="596"/>
      <c r="F9" s="535"/>
      <c r="G9" s="534" t="s">
        <v>98</v>
      </c>
      <c r="H9" s="596"/>
      <c r="I9" s="596"/>
      <c r="J9" s="535"/>
      <c r="O9" s="8"/>
      <c r="P9" s="10"/>
    </row>
    <row r="10" spans="1:16" ht="53.25" customHeight="1" x14ac:dyDescent="0.2">
      <c r="A10" s="523"/>
      <c r="B10" s="523"/>
      <c r="C10" s="175" t="s">
        <v>183</v>
      </c>
      <c r="D10" s="175" t="s">
        <v>14</v>
      </c>
      <c r="E10" s="141" t="s">
        <v>367</v>
      </c>
      <c r="F10" s="177" t="s">
        <v>201</v>
      </c>
      <c r="G10" s="175" t="s">
        <v>183</v>
      </c>
      <c r="H10" s="205" t="s">
        <v>15</v>
      </c>
      <c r="I10" s="204" t="s">
        <v>108</v>
      </c>
      <c r="J10" s="175" t="s">
        <v>202</v>
      </c>
    </row>
    <row r="11" spans="1:16" x14ac:dyDescent="0.2">
      <c r="A11" s="175">
        <v>1</v>
      </c>
      <c r="B11" s="175">
        <v>2</v>
      </c>
      <c r="C11" s="175">
        <v>3</v>
      </c>
      <c r="D11" s="175">
        <v>4</v>
      </c>
      <c r="E11" s="175">
        <v>5</v>
      </c>
      <c r="F11" s="177">
        <v>6</v>
      </c>
      <c r="G11" s="175">
        <v>7</v>
      </c>
      <c r="H11" s="178">
        <v>8</v>
      </c>
      <c r="I11" s="175">
        <v>9</v>
      </c>
      <c r="J11" s="175">
        <v>10</v>
      </c>
    </row>
    <row r="12" spans="1:16" x14ac:dyDescent="0.2">
      <c r="A12" s="235">
        <v>1</v>
      </c>
      <c r="B12" s="235" t="s">
        <v>844</v>
      </c>
      <c r="C12" s="653" t="s">
        <v>849</v>
      </c>
      <c r="D12" s="654"/>
      <c r="E12" s="654"/>
      <c r="F12" s="654"/>
      <c r="G12" s="654"/>
      <c r="H12" s="654"/>
      <c r="I12" s="654"/>
      <c r="J12" s="655"/>
    </row>
    <row r="13" spans="1:16" x14ac:dyDescent="0.2">
      <c r="A13" s="235">
        <f>A12+1</f>
        <v>2</v>
      </c>
      <c r="B13" s="235" t="s">
        <v>809</v>
      </c>
      <c r="C13" s="656"/>
      <c r="D13" s="657"/>
      <c r="E13" s="657"/>
      <c r="F13" s="657"/>
      <c r="G13" s="657"/>
      <c r="H13" s="657"/>
      <c r="I13" s="657"/>
      <c r="J13" s="658"/>
    </row>
    <row r="14" spans="1:16" x14ac:dyDescent="0.2">
      <c r="A14" s="235">
        <f t="shared" ref="A14:A42" si="0">A13+1</f>
        <v>3</v>
      </c>
      <c r="B14" s="235" t="s">
        <v>845</v>
      </c>
      <c r="C14" s="656"/>
      <c r="D14" s="657"/>
      <c r="E14" s="657"/>
      <c r="F14" s="657"/>
      <c r="G14" s="657"/>
      <c r="H14" s="657"/>
      <c r="I14" s="657"/>
      <c r="J14" s="658"/>
    </row>
    <row r="15" spans="1:16" x14ac:dyDescent="0.2">
      <c r="A15" s="235">
        <f t="shared" si="0"/>
        <v>4</v>
      </c>
      <c r="B15" s="235" t="s">
        <v>810</v>
      </c>
      <c r="C15" s="656"/>
      <c r="D15" s="657"/>
      <c r="E15" s="657"/>
      <c r="F15" s="657"/>
      <c r="G15" s="657"/>
      <c r="H15" s="657"/>
      <c r="I15" s="657"/>
      <c r="J15" s="658"/>
    </row>
    <row r="16" spans="1:16" x14ac:dyDescent="0.2">
      <c r="A16" s="235">
        <f t="shared" si="0"/>
        <v>5</v>
      </c>
      <c r="B16" s="235" t="s">
        <v>811</v>
      </c>
      <c r="C16" s="656"/>
      <c r="D16" s="657"/>
      <c r="E16" s="657"/>
      <c r="F16" s="657"/>
      <c r="G16" s="657"/>
      <c r="H16" s="657"/>
      <c r="I16" s="657"/>
      <c r="J16" s="658"/>
    </row>
    <row r="17" spans="1:10" x14ac:dyDescent="0.2">
      <c r="A17" s="235">
        <f t="shared" si="0"/>
        <v>6</v>
      </c>
      <c r="B17" s="235" t="s">
        <v>812</v>
      </c>
      <c r="C17" s="656"/>
      <c r="D17" s="657"/>
      <c r="E17" s="657"/>
      <c r="F17" s="657"/>
      <c r="G17" s="657"/>
      <c r="H17" s="657"/>
      <c r="I17" s="657"/>
      <c r="J17" s="658"/>
    </row>
    <row r="18" spans="1:10" x14ac:dyDescent="0.2">
      <c r="A18" s="235">
        <f t="shared" si="0"/>
        <v>7</v>
      </c>
      <c r="B18" s="235" t="s">
        <v>813</v>
      </c>
      <c r="C18" s="656"/>
      <c r="D18" s="657"/>
      <c r="E18" s="657"/>
      <c r="F18" s="657"/>
      <c r="G18" s="657"/>
      <c r="H18" s="657"/>
      <c r="I18" s="657"/>
      <c r="J18" s="658"/>
    </row>
    <row r="19" spans="1:10" x14ac:dyDescent="0.2">
      <c r="A19" s="235">
        <f t="shared" si="0"/>
        <v>8</v>
      </c>
      <c r="B19" s="235" t="s">
        <v>814</v>
      </c>
      <c r="C19" s="656"/>
      <c r="D19" s="657"/>
      <c r="E19" s="657"/>
      <c r="F19" s="657"/>
      <c r="G19" s="657"/>
      <c r="H19" s="657"/>
      <c r="I19" s="657"/>
      <c r="J19" s="658"/>
    </row>
    <row r="20" spans="1:10" x14ac:dyDescent="0.2">
      <c r="A20" s="235">
        <f t="shared" si="0"/>
        <v>9</v>
      </c>
      <c r="B20" s="235" t="s">
        <v>815</v>
      </c>
      <c r="C20" s="656"/>
      <c r="D20" s="657"/>
      <c r="E20" s="657"/>
      <c r="F20" s="657"/>
      <c r="G20" s="657"/>
      <c r="H20" s="657"/>
      <c r="I20" s="657"/>
      <c r="J20" s="658"/>
    </row>
    <row r="21" spans="1:10" x14ac:dyDescent="0.2">
      <c r="A21" s="235">
        <f t="shared" si="0"/>
        <v>10</v>
      </c>
      <c r="B21" s="235" t="s">
        <v>816</v>
      </c>
      <c r="C21" s="656"/>
      <c r="D21" s="657"/>
      <c r="E21" s="657"/>
      <c r="F21" s="657"/>
      <c r="G21" s="657"/>
      <c r="H21" s="657"/>
      <c r="I21" s="657"/>
      <c r="J21" s="658"/>
    </row>
    <row r="22" spans="1:10" x14ac:dyDescent="0.2">
      <c r="A22" s="235">
        <f t="shared" si="0"/>
        <v>11</v>
      </c>
      <c r="B22" s="235" t="s">
        <v>846</v>
      </c>
      <c r="C22" s="656"/>
      <c r="D22" s="657"/>
      <c r="E22" s="657"/>
      <c r="F22" s="657"/>
      <c r="G22" s="657"/>
      <c r="H22" s="657"/>
      <c r="I22" s="657"/>
      <c r="J22" s="658"/>
    </row>
    <row r="23" spans="1:10" x14ac:dyDescent="0.2">
      <c r="A23" s="235">
        <f t="shared" si="0"/>
        <v>12</v>
      </c>
      <c r="B23" s="235" t="s">
        <v>817</v>
      </c>
      <c r="C23" s="656"/>
      <c r="D23" s="657"/>
      <c r="E23" s="657"/>
      <c r="F23" s="657"/>
      <c r="G23" s="657"/>
      <c r="H23" s="657"/>
      <c r="I23" s="657"/>
      <c r="J23" s="658"/>
    </row>
    <row r="24" spans="1:10" ht="25.5" x14ac:dyDescent="0.2">
      <c r="A24" s="235">
        <f t="shared" si="0"/>
        <v>13</v>
      </c>
      <c r="B24" s="235" t="s">
        <v>818</v>
      </c>
      <c r="C24" s="656"/>
      <c r="D24" s="657"/>
      <c r="E24" s="657"/>
      <c r="F24" s="657"/>
      <c r="G24" s="657"/>
      <c r="H24" s="657"/>
      <c r="I24" s="657"/>
      <c r="J24" s="658"/>
    </row>
    <row r="25" spans="1:10" x14ac:dyDescent="0.2">
      <c r="A25" s="235">
        <f t="shared" si="0"/>
        <v>14</v>
      </c>
      <c r="B25" s="235" t="s">
        <v>847</v>
      </c>
      <c r="C25" s="656"/>
      <c r="D25" s="657"/>
      <c r="E25" s="657"/>
      <c r="F25" s="657"/>
      <c r="G25" s="657"/>
      <c r="H25" s="657"/>
      <c r="I25" s="657"/>
      <c r="J25" s="658"/>
    </row>
    <row r="26" spans="1:10" x14ac:dyDescent="0.2">
      <c r="A26" s="235">
        <f t="shared" si="0"/>
        <v>15</v>
      </c>
      <c r="B26" s="235" t="s">
        <v>819</v>
      </c>
      <c r="C26" s="656"/>
      <c r="D26" s="657"/>
      <c r="E26" s="657"/>
      <c r="F26" s="657"/>
      <c r="G26" s="657"/>
      <c r="H26" s="657"/>
      <c r="I26" s="657"/>
      <c r="J26" s="658"/>
    </row>
    <row r="27" spans="1:10" x14ac:dyDescent="0.2">
      <c r="A27" s="235">
        <f t="shared" si="0"/>
        <v>16</v>
      </c>
      <c r="B27" s="235" t="s">
        <v>820</v>
      </c>
      <c r="C27" s="656"/>
      <c r="D27" s="657"/>
      <c r="E27" s="657"/>
      <c r="F27" s="657"/>
      <c r="G27" s="657"/>
      <c r="H27" s="657"/>
      <c r="I27" s="657"/>
      <c r="J27" s="658"/>
    </row>
    <row r="28" spans="1:10" x14ac:dyDescent="0.2">
      <c r="A28" s="235">
        <f t="shared" si="0"/>
        <v>17</v>
      </c>
      <c r="B28" s="235" t="s">
        <v>821</v>
      </c>
      <c r="C28" s="656"/>
      <c r="D28" s="657"/>
      <c r="E28" s="657"/>
      <c r="F28" s="657"/>
      <c r="G28" s="657"/>
      <c r="H28" s="657"/>
      <c r="I28" s="657"/>
      <c r="J28" s="658"/>
    </row>
    <row r="29" spans="1:10" x14ac:dyDescent="0.2">
      <c r="A29" s="235">
        <f t="shared" si="0"/>
        <v>18</v>
      </c>
      <c r="B29" s="235" t="s">
        <v>822</v>
      </c>
      <c r="C29" s="656"/>
      <c r="D29" s="657"/>
      <c r="E29" s="657"/>
      <c r="F29" s="657"/>
      <c r="G29" s="657"/>
      <c r="H29" s="657"/>
      <c r="I29" s="657"/>
      <c r="J29" s="658"/>
    </row>
    <row r="30" spans="1:10" x14ac:dyDescent="0.2">
      <c r="A30" s="235">
        <f t="shared" si="0"/>
        <v>19</v>
      </c>
      <c r="B30" s="235" t="s">
        <v>848</v>
      </c>
      <c r="C30" s="656"/>
      <c r="D30" s="657"/>
      <c r="E30" s="657"/>
      <c r="F30" s="657"/>
      <c r="G30" s="657"/>
      <c r="H30" s="657"/>
      <c r="I30" s="657"/>
      <c r="J30" s="658"/>
    </row>
    <row r="31" spans="1:10" x14ac:dyDescent="0.2">
      <c r="A31" s="235">
        <f t="shared" si="0"/>
        <v>20</v>
      </c>
      <c r="B31" s="235" t="s">
        <v>823</v>
      </c>
      <c r="C31" s="656"/>
      <c r="D31" s="657"/>
      <c r="E31" s="657"/>
      <c r="F31" s="657"/>
      <c r="G31" s="657"/>
      <c r="H31" s="657"/>
      <c r="I31" s="657"/>
      <c r="J31" s="658"/>
    </row>
    <row r="32" spans="1:10" x14ac:dyDescent="0.2">
      <c r="A32" s="235">
        <f t="shared" si="0"/>
        <v>21</v>
      </c>
      <c r="B32" s="235" t="s">
        <v>824</v>
      </c>
      <c r="C32" s="656"/>
      <c r="D32" s="657"/>
      <c r="E32" s="657"/>
      <c r="F32" s="657"/>
      <c r="G32" s="657"/>
      <c r="H32" s="657"/>
      <c r="I32" s="657"/>
      <c r="J32" s="658"/>
    </row>
    <row r="33" spans="1:10" x14ac:dyDescent="0.2">
      <c r="A33" s="235">
        <f t="shared" si="0"/>
        <v>22</v>
      </c>
      <c r="B33" s="235" t="s">
        <v>825</v>
      </c>
      <c r="C33" s="656"/>
      <c r="D33" s="657"/>
      <c r="E33" s="657"/>
      <c r="F33" s="657"/>
      <c r="G33" s="657"/>
      <c r="H33" s="657"/>
      <c r="I33" s="657"/>
      <c r="J33" s="658"/>
    </row>
    <row r="34" spans="1:10" x14ac:dyDescent="0.2">
      <c r="A34" s="235">
        <f t="shared" si="0"/>
        <v>23</v>
      </c>
      <c r="B34" s="235" t="s">
        <v>826</v>
      </c>
      <c r="C34" s="656"/>
      <c r="D34" s="657"/>
      <c r="E34" s="657"/>
      <c r="F34" s="657"/>
      <c r="G34" s="657"/>
      <c r="H34" s="657"/>
      <c r="I34" s="657"/>
      <c r="J34" s="658"/>
    </row>
    <row r="35" spans="1:10" x14ac:dyDescent="0.2">
      <c r="A35" s="235">
        <f t="shared" si="0"/>
        <v>24</v>
      </c>
      <c r="B35" s="235" t="s">
        <v>827</v>
      </c>
      <c r="C35" s="656"/>
      <c r="D35" s="657"/>
      <c r="E35" s="657"/>
      <c r="F35" s="657"/>
      <c r="G35" s="657"/>
      <c r="H35" s="657"/>
      <c r="I35" s="657"/>
      <c r="J35" s="658"/>
    </row>
    <row r="36" spans="1:10" x14ac:dyDescent="0.2">
      <c r="A36" s="235">
        <f t="shared" si="0"/>
        <v>25</v>
      </c>
      <c r="B36" s="235" t="s">
        <v>828</v>
      </c>
      <c r="C36" s="656"/>
      <c r="D36" s="657"/>
      <c r="E36" s="657"/>
      <c r="F36" s="657"/>
      <c r="G36" s="657"/>
      <c r="H36" s="657"/>
      <c r="I36" s="657"/>
      <c r="J36" s="658"/>
    </row>
    <row r="37" spans="1:10" x14ac:dyDescent="0.2">
      <c r="A37" s="235">
        <f t="shared" si="0"/>
        <v>26</v>
      </c>
      <c r="B37" s="235" t="s">
        <v>829</v>
      </c>
      <c r="C37" s="656"/>
      <c r="D37" s="657"/>
      <c r="E37" s="657"/>
      <c r="F37" s="657"/>
      <c r="G37" s="657"/>
      <c r="H37" s="657"/>
      <c r="I37" s="657"/>
      <c r="J37" s="658"/>
    </row>
    <row r="38" spans="1:10" x14ac:dyDescent="0.2">
      <c r="A38" s="235">
        <f t="shared" si="0"/>
        <v>27</v>
      </c>
      <c r="B38" s="235" t="s">
        <v>830</v>
      </c>
      <c r="C38" s="656"/>
      <c r="D38" s="657"/>
      <c r="E38" s="657"/>
      <c r="F38" s="657"/>
      <c r="G38" s="657"/>
      <c r="H38" s="657"/>
      <c r="I38" s="657"/>
      <c r="J38" s="658"/>
    </row>
    <row r="39" spans="1:10" x14ac:dyDescent="0.2">
      <c r="A39" s="235">
        <f t="shared" si="0"/>
        <v>28</v>
      </c>
      <c r="B39" s="168" t="s">
        <v>831</v>
      </c>
      <c r="C39" s="656"/>
      <c r="D39" s="657"/>
      <c r="E39" s="657"/>
      <c r="F39" s="657"/>
      <c r="G39" s="657"/>
      <c r="H39" s="657"/>
      <c r="I39" s="657"/>
      <c r="J39" s="658"/>
    </row>
    <row r="40" spans="1:10" x14ac:dyDescent="0.2">
      <c r="A40" s="235">
        <f t="shared" si="0"/>
        <v>29</v>
      </c>
      <c r="B40" s="168" t="s">
        <v>832</v>
      </c>
      <c r="C40" s="656"/>
      <c r="D40" s="657"/>
      <c r="E40" s="657"/>
      <c r="F40" s="657"/>
      <c r="G40" s="657"/>
      <c r="H40" s="657"/>
      <c r="I40" s="657"/>
      <c r="J40" s="658"/>
    </row>
    <row r="41" spans="1:10" x14ac:dyDescent="0.2">
      <c r="A41" s="235">
        <f t="shared" si="0"/>
        <v>30</v>
      </c>
      <c r="B41" s="168" t="s">
        <v>833</v>
      </c>
      <c r="C41" s="656"/>
      <c r="D41" s="657"/>
      <c r="E41" s="657"/>
      <c r="F41" s="657"/>
      <c r="G41" s="657"/>
      <c r="H41" s="657"/>
      <c r="I41" s="657"/>
      <c r="J41" s="658"/>
    </row>
    <row r="42" spans="1:10" x14ac:dyDescent="0.2">
      <c r="A42" s="235">
        <f t="shared" si="0"/>
        <v>31</v>
      </c>
      <c r="B42" s="168" t="s">
        <v>834</v>
      </c>
      <c r="C42" s="656"/>
      <c r="D42" s="657"/>
      <c r="E42" s="657"/>
      <c r="F42" s="657"/>
      <c r="G42" s="657"/>
      <c r="H42" s="657"/>
      <c r="I42" s="657"/>
      <c r="J42" s="658"/>
    </row>
    <row r="43" spans="1:10" x14ac:dyDescent="0.2">
      <c r="A43" s="176"/>
      <c r="B43" s="176" t="s">
        <v>835</v>
      </c>
      <c r="C43" s="659"/>
      <c r="D43" s="660"/>
      <c r="E43" s="660"/>
      <c r="F43" s="660"/>
      <c r="G43" s="660"/>
      <c r="H43" s="660"/>
      <c r="I43" s="660"/>
      <c r="J43" s="661"/>
    </row>
    <row r="44" spans="1:10" x14ac:dyDescent="0.2">
      <c r="A44" s="3"/>
      <c r="B44" s="18"/>
      <c r="C44" s="18"/>
      <c r="D44" s="10"/>
      <c r="E44" s="10"/>
      <c r="F44" s="10"/>
      <c r="G44" s="10"/>
      <c r="H44" s="10"/>
      <c r="I44" s="10"/>
      <c r="J44" s="10"/>
    </row>
    <row r="45" spans="1:10" x14ac:dyDescent="0.2">
      <c r="A45" s="3"/>
      <c r="B45" s="18"/>
      <c r="C45" s="18"/>
      <c r="D45" s="10"/>
      <c r="E45" s="10"/>
      <c r="F45" s="10"/>
      <c r="G45" s="10"/>
      <c r="H45" s="10"/>
      <c r="I45" s="10"/>
      <c r="J45" s="10"/>
    </row>
    <row r="46" spans="1:10" x14ac:dyDescent="0.2">
      <c r="A46" s="3"/>
      <c r="B46" s="18"/>
      <c r="C46" s="18"/>
      <c r="D46" s="10"/>
      <c r="E46" s="10"/>
      <c r="F46" s="10"/>
      <c r="G46" s="10"/>
      <c r="H46" s="10"/>
      <c r="I46" s="10"/>
      <c r="J46" s="10"/>
    </row>
    <row r="47" spans="1:10" ht="15.75" x14ac:dyDescent="0.25">
      <c r="G47" s="618" t="s">
        <v>868</v>
      </c>
      <c r="H47" s="618"/>
      <c r="I47" s="618"/>
      <c r="J47" s="618"/>
    </row>
    <row r="48" spans="1:10" ht="15.75" x14ac:dyDescent="0.25">
      <c r="G48" s="618" t="s">
        <v>869</v>
      </c>
      <c r="H48" s="618"/>
      <c r="I48" s="618"/>
      <c r="J48" s="618"/>
    </row>
  </sheetData>
  <mergeCells count="13">
    <mergeCell ref="G47:J47"/>
    <mergeCell ref="G48:J48"/>
    <mergeCell ref="E1:I1"/>
    <mergeCell ref="A2:J2"/>
    <mergeCell ref="A3:J3"/>
    <mergeCell ref="A5:J5"/>
    <mergeCell ref="A8:B8"/>
    <mergeCell ref="H8:J8"/>
    <mergeCell ref="A9:A10"/>
    <mergeCell ref="B9:B10"/>
    <mergeCell ref="C9:F9"/>
    <mergeCell ref="G9:J9"/>
    <mergeCell ref="C12:J43"/>
  </mergeCells>
  <printOptions horizontalCentered="1"/>
  <pageMargins left="0.4" right="0.44" top="0.53" bottom="0" header="0.31496062992125984" footer="0.31496062992125984"/>
  <pageSetup paperSize="9" scale="8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opLeftCell="A7" zoomScaleSheetLayoutView="78" workbookViewId="0">
      <selection activeCell="M46" sqref="M46"/>
    </sheetView>
  </sheetViews>
  <sheetFormatPr defaultColWidth="9.140625" defaultRowHeight="12.75" x14ac:dyDescent="0.2"/>
  <cols>
    <col min="1" max="1" width="7.42578125" style="199" customWidth="1"/>
    <col min="2" max="2" width="17.140625" style="199" customWidth="1"/>
    <col min="3" max="3" width="11" style="199" customWidth="1"/>
    <col min="4" max="4" width="10" style="199" customWidth="1"/>
    <col min="5" max="5" width="13.140625" style="199" customWidth="1"/>
    <col min="6" max="6" width="14.28515625" style="199" customWidth="1"/>
    <col min="7" max="7" width="13.28515625" style="199" customWidth="1"/>
    <col min="8" max="8" width="14.7109375" style="199" customWidth="1"/>
    <col min="9" max="9" width="16.7109375" style="199" customWidth="1"/>
    <col min="10" max="10" width="19.28515625" style="199" customWidth="1"/>
    <col min="11" max="16384" width="9.140625" style="199"/>
  </cols>
  <sheetData>
    <row r="1" spans="1:16" x14ac:dyDescent="0.2">
      <c r="E1" s="518"/>
      <c r="F1" s="518"/>
      <c r="G1" s="518"/>
      <c r="H1" s="518"/>
      <c r="I1" s="518"/>
      <c r="J1" s="202" t="s">
        <v>437</v>
      </c>
    </row>
    <row r="2" spans="1:16" ht="15.75" x14ac:dyDescent="0.25">
      <c r="A2" s="553" t="s">
        <v>0</v>
      </c>
      <c r="B2" s="553"/>
      <c r="C2" s="553"/>
      <c r="D2" s="553"/>
      <c r="E2" s="553"/>
      <c r="F2" s="553"/>
      <c r="G2" s="553"/>
      <c r="H2" s="553"/>
      <c r="I2" s="553"/>
      <c r="J2" s="553"/>
    </row>
    <row r="3" spans="1:16" ht="20.25" x14ac:dyDescent="0.3">
      <c r="A3" s="554" t="s">
        <v>646</v>
      </c>
      <c r="B3" s="554"/>
      <c r="C3" s="554"/>
      <c r="D3" s="554"/>
      <c r="E3" s="554"/>
      <c r="F3" s="554"/>
      <c r="G3" s="554"/>
      <c r="H3" s="554"/>
      <c r="I3" s="554"/>
      <c r="J3" s="554"/>
    </row>
    <row r="4" spans="1:16" ht="14.25" customHeight="1" x14ac:dyDescent="0.2"/>
    <row r="5" spans="1:16" ht="31.5" customHeight="1" x14ac:dyDescent="0.2">
      <c r="A5" s="651" t="s">
        <v>664</v>
      </c>
      <c r="B5" s="651"/>
      <c r="C5" s="651"/>
      <c r="D5" s="651"/>
      <c r="E5" s="651"/>
      <c r="F5" s="651"/>
      <c r="G5" s="651"/>
      <c r="H5" s="651"/>
      <c r="I5" s="651"/>
      <c r="J5" s="651"/>
    </row>
    <row r="6" spans="1:16" ht="13.5" customHeight="1" x14ac:dyDescent="0.2">
      <c r="A6" s="184"/>
      <c r="B6" s="184"/>
      <c r="C6" s="184"/>
      <c r="D6" s="184"/>
      <c r="E6" s="184"/>
      <c r="F6" s="184"/>
      <c r="G6" s="184"/>
      <c r="H6" s="184"/>
      <c r="I6" s="184"/>
      <c r="J6" s="184"/>
    </row>
    <row r="7" spans="1:16" ht="0.75" customHeight="1" x14ac:dyDescent="0.2"/>
    <row r="8" spans="1:16" x14ac:dyDescent="0.2">
      <c r="A8" s="556" t="s">
        <v>883</v>
      </c>
      <c r="B8" s="556"/>
      <c r="C8" s="166"/>
      <c r="H8" s="637" t="s">
        <v>896</v>
      </c>
      <c r="I8" s="637"/>
      <c r="J8" s="637"/>
    </row>
    <row r="9" spans="1:16" x14ac:dyDescent="0.2">
      <c r="A9" s="523" t="s">
        <v>2</v>
      </c>
      <c r="B9" s="523" t="s">
        <v>3</v>
      </c>
      <c r="C9" s="534" t="s">
        <v>660</v>
      </c>
      <c r="D9" s="596"/>
      <c r="E9" s="596"/>
      <c r="F9" s="535"/>
      <c r="G9" s="534" t="s">
        <v>98</v>
      </c>
      <c r="H9" s="596"/>
      <c r="I9" s="596"/>
      <c r="J9" s="535"/>
      <c r="O9" s="8"/>
      <c r="P9" s="10"/>
    </row>
    <row r="10" spans="1:16" ht="53.25" customHeight="1" x14ac:dyDescent="0.2">
      <c r="A10" s="523"/>
      <c r="B10" s="523"/>
      <c r="C10" s="175" t="s">
        <v>183</v>
      </c>
      <c r="D10" s="175" t="s">
        <v>14</v>
      </c>
      <c r="E10" s="141" t="s">
        <v>368</v>
      </c>
      <c r="F10" s="177" t="s">
        <v>201</v>
      </c>
      <c r="G10" s="175" t="s">
        <v>183</v>
      </c>
      <c r="H10" s="205" t="s">
        <v>15</v>
      </c>
      <c r="I10" s="204" t="s">
        <v>108</v>
      </c>
      <c r="J10" s="175" t="s">
        <v>202</v>
      </c>
    </row>
    <row r="11" spans="1:16" x14ac:dyDescent="0.2">
      <c r="A11" s="175">
        <v>1</v>
      </c>
      <c r="B11" s="175">
        <v>2</v>
      </c>
      <c r="C11" s="175">
        <v>3</v>
      </c>
      <c r="D11" s="175">
        <v>4</v>
      </c>
      <c r="E11" s="175">
        <v>5</v>
      </c>
      <c r="F11" s="177">
        <v>6</v>
      </c>
      <c r="G11" s="175">
        <v>7</v>
      </c>
      <c r="H11" s="178">
        <v>8</v>
      </c>
      <c r="I11" s="175">
        <v>9</v>
      </c>
      <c r="J11" s="175">
        <v>10</v>
      </c>
    </row>
    <row r="12" spans="1:16" x14ac:dyDescent="0.2">
      <c r="A12" s="235">
        <v>1</v>
      </c>
      <c r="B12" s="235" t="s">
        <v>844</v>
      </c>
      <c r="C12" s="653" t="s">
        <v>849</v>
      </c>
      <c r="D12" s="654"/>
      <c r="E12" s="654"/>
      <c r="F12" s="654"/>
      <c r="G12" s="654"/>
      <c r="H12" s="654"/>
      <c r="I12" s="654"/>
      <c r="J12" s="655"/>
    </row>
    <row r="13" spans="1:16" x14ac:dyDescent="0.2">
      <c r="A13" s="235">
        <f>A12+1</f>
        <v>2</v>
      </c>
      <c r="B13" s="235" t="s">
        <v>809</v>
      </c>
      <c r="C13" s="656"/>
      <c r="D13" s="657"/>
      <c r="E13" s="657"/>
      <c r="F13" s="657"/>
      <c r="G13" s="657"/>
      <c r="H13" s="657"/>
      <c r="I13" s="657"/>
      <c r="J13" s="658"/>
    </row>
    <row r="14" spans="1:16" x14ac:dyDescent="0.2">
      <c r="A14" s="235">
        <f t="shared" ref="A14:A42" si="0">A13+1</f>
        <v>3</v>
      </c>
      <c r="B14" s="235" t="s">
        <v>845</v>
      </c>
      <c r="C14" s="656"/>
      <c r="D14" s="657"/>
      <c r="E14" s="657"/>
      <c r="F14" s="657"/>
      <c r="G14" s="657"/>
      <c r="H14" s="657"/>
      <c r="I14" s="657"/>
      <c r="J14" s="658"/>
    </row>
    <row r="15" spans="1:16" x14ac:dyDescent="0.2">
      <c r="A15" s="235">
        <f t="shared" si="0"/>
        <v>4</v>
      </c>
      <c r="B15" s="235" t="s">
        <v>810</v>
      </c>
      <c r="C15" s="656"/>
      <c r="D15" s="657"/>
      <c r="E15" s="657"/>
      <c r="F15" s="657"/>
      <c r="G15" s="657"/>
      <c r="H15" s="657"/>
      <c r="I15" s="657"/>
      <c r="J15" s="658"/>
    </row>
    <row r="16" spans="1:16" x14ac:dyDescent="0.2">
      <c r="A16" s="235">
        <f t="shared" si="0"/>
        <v>5</v>
      </c>
      <c r="B16" s="235" t="s">
        <v>811</v>
      </c>
      <c r="C16" s="656"/>
      <c r="D16" s="657"/>
      <c r="E16" s="657"/>
      <c r="F16" s="657"/>
      <c r="G16" s="657"/>
      <c r="H16" s="657"/>
      <c r="I16" s="657"/>
      <c r="J16" s="658"/>
    </row>
    <row r="17" spans="1:10" x14ac:dyDescent="0.2">
      <c r="A17" s="235">
        <f t="shared" si="0"/>
        <v>6</v>
      </c>
      <c r="B17" s="235" t="s">
        <v>812</v>
      </c>
      <c r="C17" s="656"/>
      <c r="D17" s="657"/>
      <c r="E17" s="657"/>
      <c r="F17" s="657"/>
      <c r="G17" s="657"/>
      <c r="H17" s="657"/>
      <c r="I17" s="657"/>
      <c r="J17" s="658"/>
    </row>
    <row r="18" spans="1:10" x14ac:dyDescent="0.2">
      <c r="A18" s="235">
        <f t="shared" si="0"/>
        <v>7</v>
      </c>
      <c r="B18" s="235" t="s">
        <v>813</v>
      </c>
      <c r="C18" s="656"/>
      <c r="D18" s="657"/>
      <c r="E18" s="657"/>
      <c r="F18" s="657"/>
      <c r="G18" s="657"/>
      <c r="H18" s="657"/>
      <c r="I18" s="657"/>
      <c r="J18" s="658"/>
    </row>
    <row r="19" spans="1:10" x14ac:dyDescent="0.2">
      <c r="A19" s="235">
        <f t="shared" si="0"/>
        <v>8</v>
      </c>
      <c r="B19" s="235" t="s">
        <v>814</v>
      </c>
      <c r="C19" s="656"/>
      <c r="D19" s="657"/>
      <c r="E19" s="657"/>
      <c r="F19" s="657"/>
      <c r="G19" s="657"/>
      <c r="H19" s="657"/>
      <c r="I19" s="657"/>
      <c r="J19" s="658"/>
    </row>
    <row r="20" spans="1:10" x14ac:dyDescent="0.2">
      <c r="A20" s="235">
        <f t="shared" si="0"/>
        <v>9</v>
      </c>
      <c r="B20" s="235" t="s">
        <v>815</v>
      </c>
      <c r="C20" s="656"/>
      <c r="D20" s="657"/>
      <c r="E20" s="657"/>
      <c r="F20" s="657"/>
      <c r="G20" s="657"/>
      <c r="H20" s="657"/>
      <c r="I20" s="657"/>
      <c r="J20" s="658"/>
    </row>
    <row r="21" spans="1:10" x14ac:dyDescent="0.2">
      <c r="A21" s="235">
        <f t="shared" si="0"/>
        <v>10</v>
      </c>
      <c r="B21" s="235" t="s">
        <v>816</v>
      </c>
      <c r="C21" s="656"/>
      <c r="D21" s="657"/>
      <c r="E21" s="657"/>
      <c r="F21" s="657"/>
      <c r="G21" s="657"/>
      <c r="H21" s="657"/>
      <c r="I21" s="657"/>
      <c r="J21" s="658"/>
    </row>
    <row r="22" spans="1:10" x14ac:dyDescent="0.2">
      <c r="A22" s="235">
        <f t="shared" si="0"/>
        <v>11</v>
      </c>
      <c r="B22" s="235" t="s">
        <v>846</v>
      </c>
      <c r="C22" s="656"/>
      <c r="D22" s="657"/>
      <c r="E22" s="657"/>
      <c r="F22" s="657"/>
      <c r="G22" s="657"/>
      <c r="H22" s="657"/>
      <c r="I22" s="657"/>
      <c r="J22" s="658"/>
    </row>
    <row r="23" spans="1:10" x14ac:dyDescent="0.2">
      <c r="A23" s="235">
        <f t="shared" si="0"/>
        <v>12</v>
      </c>
      <c r="B23" s="235" t="s">
        <v>817</v>
      </c>
      <c r="C23" s="656"/>
      <c r="D23" s="657"/>
      <c r="E23" s="657"/>
      <c r="F23" s="657"/>
      <c r="G23" s="657"/>
      <c r="H23" s="657"/>
      <c r="I23" s="657"/>
      <c r="J23" s="658"/>
    </row>
    <row r="24" spans="1:10" ht="25.5" x14ac:dyDescent="0.2">
      <c r="A24" s="235">
        <f t="shared" si="0"/>
        <v>13</v>
      </c>
      <c r="B24" s="235" t="s">
        <v>818</v>
      </c>
      <c r="C24" s="656"/>
      <c r="D24" s="657"/>
      <c r="E24" s="657"/>
      <c r="F24" s="657"/>
      <c r="G24" s="657"/>
      <c r="H24" s="657"/>
      <c r="I24" s="657"/>
      <c r="J24" s="658"/>
    </row>
    <row r="25" spans="1:10" x14ac:dyDescent="0.2">
      <c r="A25" s="235">
        <f t="shared" si="0"/>
        <v>14</v>
      </c>
      <c r="B25" s="235" t="s">
        <v>847</v>
      </c>
      <c r="C25" s="656"/>
      <c r="D25" s="657"/>
      <c r="E25" s="657"/>
      <c r="F25" s="657"/>
      <c r="G25" s="657"/>
      <c r="H25" s="657"/>
      <c r="I25" s="657"/>
      <c r="J25" s="658"/>
    </row>
    <row r="26" spans="1:10" x14ac:dyDescent="0.2">
      <c r="A26" s="235">
        <f t="shared" si="0"/>
        <v>15</v>
      </c>
      <c r="B26" s="235" t="s">
        <v>819</v>
      </c>
      <c r="C26" s="656"/>
      <c r="D26" s="657"/>
      <c r="E26" s="657"/>
      <c r="F26" s="657"/>
      <c r="G26" s="657"/>
      <c r="H26" s="657"/>
      <c r="I26" s="657"/>
      <c r="J26" s="658"/>
    </row>
    <row r="27" spans="1:10" x14ac:dyDescent="0.2">
      <c r="A27" s="235">
        <f t="shared" si="0"/>
        <v>16</v>
      </c>
      <c r="B27" s="235" t="s">
        <v>820</v>
      </c>
      <c r="C27" s="656"/>
      <c r="D27" s="657"/>
      <c r="E27" s="657"/>
      <c r="F27" s="657"/>
      <c r="G27" s="657"/>
      <c r="H27" s="657"/>
      <c r="I27" s="657"/>
      <c r="J27" s="658"/>
    </row>
    <row r="28" spans="1:10" x14ac:dyDescent="0.2">
      <c r="A28" s="235">
        <f t="shared" si="0"/>
        <v>17</v>
      </c>
      <c r="B28" s="235" t="s">
        <v>821</v>
      </c>
      <c r="C28" s="656"/>
      <c r="D28" s="657"/>
      <c r="E28" s="657"/>
      <c r="F28" s="657"/>
      <c r="G28" s="657"/>
      <c r="H28" s="657"/>
      <c r="I28" s="657"/>
      <c r="J28" s="658"/>
    </row>
    <row r="29" spans="1:10" x14ac:dyDescent="0.2">
      <c r="A29" s="235">
        <f t="shared" si="0"/>
        <v>18</v>
      </c>
      <c r="B29" s="235" t="s">
        <v>822</v>
      </c>
      <c r="C29" s="656"/>
      <c r="D29" s="657"/>
      <c r="E29" s="657"/>
      <c r="F29" s="657"/>
      <c r="G29" s="657"/>
      <c r="H29" s="657"/>
      <c r="I29" s="657"/>
      <c r="J29" s="658"/>
    </row>
    <row r="30" spans="1:10" x14ac:dyDescent="0.2">
      <c r="A30" s="235">
        <f t="shared" si="0"/>
        <v>19</v>
      </c>
      <c r="B30" s="235" t="s">
        <v>848</v>
      </c>
      <c r="C30" s="656"/>
      <c r="D30" s="657"/>
      <c r="E30" s="657"/>
      <c r="F30" s="657"/>
      <c r="G30" s="657"/>
      <c r="H30" s="657"/>
      <c r="I30" s="657"/>
      <c r="J30" s="658"/>
    </row>
    <row r="31" spans="1:10" x14ac:dyDescent="0.2">
      <c r="A31" s="235">
        <f t="shared" si="0"/>
        <v>20</v>
      </c>
      <c r="B31" s="235" t="s">
        <v>823</v>
      </c>
      <c r="C31" s="656"/>
      <c r="D31" s="657"/>
      <c r="E31" s="657"/>
      <c r="F31" s="657"/>
      <c r="G31" s="657"/>
      <c r="H31" s="657"/>
      <c r="I31" s="657"/>
      <c r="J31" s="658"/>
    </row>
    <row r="32" spans="1:10" x14ac:dyDescent="0.2">
      <c r="A32" s="235">
        <f t="shared" si="0"/>
        <v>21</v>
      </c>
      <c r="B32" s="235" t="s">
        <v>824</v>
      </c>
      <c r="C32" s="656"/>
      <c r="D32" s="657"/>
      <c r="E32" s="657"/>
      <c r="F32" s="657"/>
      <c r="G32" s="657"/>
      <c r="H32" s="657"/>
      <c r="I32" s="657"/>
      <c r="J32" s="658"/>
    </row>
    <row r="33" spans="1:10" x14ac:dyDescent="0.2">
      <c r="A33" s="235">
        <f t="shared" si="0"/>
        <v>22</v>
      </c>
      <c r="B33" s="235" t="s">
        <v>825</v>
      </c>
      <c r="C33" s="656"/>
      <c r="D33" s="657"/>
      <c r="E33" s="657"/>
      <c r="F33" s="657"/>
      <c r="G33" s="657"/>
      <c r="H33" s="657"/>
      <c r="I33" s="657"/>
      <c r="J33" s="658"/>
    </row>
    <row r="34" spans="1:10" x14ac:dyDescent="0.2">
      <c r="A34" s="235">
        <f t="shared" si="0"/>
        <v>23</v>
      </c>
      <c r="B34" s="235" t="s">
        <v>826</v>
      </c>
      <c r="C34" s="656"/>
      <c r="D34" s="657"/>
      <c r="E34" s="657"/>
      <c r="F34" s="657"/>
      <c r="G34" s="657"/>
      <c r="H34" s="657"/>
      <c r="I34" s="657"/>
      <c r="J34" s="658"/>
    </row>
    <row r="35" spans="1:10" x14ac:dyDescent="0.2">
      <c r="A35" s="235">
        <f t="shared" si="0"/>
        <v>24</v>
      </c>
      <c r="B35" s="235" t="s">
        <v>827</v>
      </c>
      <c r="C35" s="656"/>
      <c r="D35" s="657"/>
      <c r="E35" s="657"/>
      <c r="F35" s="657"/>
      <c r="G35" s="657"/>
      <c r="H35" s="657"/>
      <c r="I35" s="657"/>
      <c r="J35" s="658"/>
    </row>
    <row r="36" spans="1:10" x14ac:dyDescent="0.2">
      <c r="A36" s="235">
        <f t="shared" si="0"/>
        <v>25</v>
      </c>
      <c r="B36" s="235" t="s">
        <v>828</v>
      </c>
      <c r="C36" s="656"/>
      <c r="D36" s="657"/>
      <c r="E36" s="657"/>
      <c r="F36" s="657"/>
      <c r="G36" s="657"/>
      <c r="H36" s="657"/>
      <c r="I36" s="657"/>
      <c r="J36" s="658"/>
    </row>
    <row r="37" spans="1:10" x14ac:dyDescent="0.2">
      <c r="A37" s="235">
        <f t="shared" si="0"/>
        <v>26</v>
      </c>
      <c r="B37" s="235" t="s">
        <v>829</v>
      </c>
      <c r="C37" s="656"/>
      <c r="D37" s="657"/>
      <c r="E37" s="657"/>
      <c r="F37" s="657"/>
      <c r="G37" s="657"/>
      <c r="H37" s="657"/>
      <c r="I37" s="657"/>
      <c r="J37" s="658"/>
    </row>
    <row r="38" spans="1:10" x14ac:dyDescent="0.2">
      <c r="A38" s="235">
        <f t="shared" si="0"/>
        <v>27</v>
      </c>
      <c r="B38" s="235" t="s">
        <v>830</v>
      </c>
      <c r="C38" s="656"/>
      <c r="D38" s="657"/>
      <c r="E38" s="657"/>
      <c r="F38" s="657"/>
      <c r="G38" s="657"/>
      <c r="H38" s="657"/>
      <c r="I38" s="657"/>
      <c r="J38" s="658"/>
    </row>
    <row r="39" spans="1:10" x14ac:dyDescent="0.2">
      <c r="A39" s="235">
        <f t="shared" si="0"/>
        <v>28</v>
      </c>
      <c r="B39" s="168" t="s">
        <v>831</v>
      </c>
      <c r="C39" s="656"/>
      <c r="D39" s="657"/>
      <c r="E39" s="657"/>
      <c r="F39" s="657"/>
      <c r="G39" s="657"/>
      <c r="H39" s="657"/>
      <c r="I39" s="657"/>
      <c r="J39" s="658"/>
    </row>
    <row r="40" spans="1:10" x14ac:dyDescent="0.2">
      <c r="A40" s="235">
        <f t="shared" si="0"/>
        <v>29</v>
      </c>
      <c r="B40" s="168" t="s">
        <v>832</v>
      </c>
      <c r="C40" s="656"/>
      <c r="D40" s="657"/>
      <c r="E40" s="657"/>
      <c r="F40" s="657"/>
      <c r="G40" s="657"/>
      <c r="H40" s="657"/>
      <c r="I40" s="657"/>
      <c r="J40" s="658"/>
    </row>
    <row r="41" spans="1:10" x14ac:dyDescent="0.2">
      <c r="A41" s="235">
        <f t="shared" si="0"/>
        <v>30</v>
      </c>
      <c r="B41" s="168" t="s">
        <v>833</v>
      </c>
      <c r="C41" s="656"/>
      <c r="D41" s="657"/>
      <c r="E41" s="657"/>
      <c r="F41" s="657"/>
      <c r="G41" s="657"/>
      <c r="H41" s="657"/>
      <c r="I41" s="657"/>
      <c r="J41" s="658"/>
    </row>
    <row r="42" spans="1:10" x14ac:dyDescent="0.2">
      <c r="A42" s="235">
        <f t="shared" si="0"/>
        <v>31</v>
      </c>
      <c r="B42" s="168" t="s">
        <v>834</v>
      </c>
      <c r="C42" s="656"/>
      <c r="D42" s="657"/>
      <c r="E42" s="657"/>
      <c r="F42" s="657"/>
      <c r="G42" s="657"/>
      <c r="H42" s="657"/>
      <c r="I42" s="657"/>
      <c r="J42" s="658"/>
    </row>
    <row r="43" spans="1:10" x14ac:dyDescent="0.2">
      <c r="A43" s="176"/>
      <c r="B43" s="176" t="s">
        <v>835</v>
      </c>
      <c r="C43" s="659"/>
      <c r="D43" s="660"/>
      <c r="E43" s="660"/>
      <c r="F43" s="660"/>
      <c r="G43" s="660"/>
      <c r="H43" s="660"/>
      <c r="I43" s="660"/>
      <c r="J43" s="661"/>
    </row>
    <row r="44" spans="1:10" x14ac:dyDescent="0.2">
      <c r="A44" s="3"/>
      <c r="B44" s="18"/>
      <c r="C44" s="18"/>
      <c r="D44" s="10"/>
      <c r="E44" s="10"/>
      <c r="F44" s="10"/>
      <c r="G44" s="10"/>
      <c r="H44" s="10"/>
      <c r="I44" s="10"/>
      <c r="J44" s="10"/>
    </row>
    <row r="45" spans="1:10" x14ac:dyDescent="0.2">
      <c r="A45" s="3"/>
      <c r="B45" s="18"/>
      <c r="C45" s="18"/>
      <c r="D45" s="10"/>
      <c r="E45" s="10"/>
      <c r="F45" s="10"/>
      <c r="G45" s="10"/>
      <c r="H45" s="10"/>
      <c r="I45" s="10"/>
      <c r="J45" s="10"/>
    </row>
    <row r="46" spans="1:10" x14ac:dyDescent="0.2">
      <c r="A46" s="3"/>
      <c r="B46" s="18"/>
      <c r="C46" s="18"/>
      <c r="D46" s="10"/>
      <c r="E46" s="10"/>
      <c r="F46" s="10"/>
      <c r="G46" s="10"/>
      <c r="H46" s="10"/>
      <c r="I46" s="10"/>
      <c r="J46" s="10"/>
    </row>
    <row r="47" spans="1:10" ht="15.75" x14ac:dyDescent="0.25">
      <c r="G47" s="618" t="s">
        <v>868</v>
      </c>
      <c r="H47" s="618"/>
      <c r="I47" s="618"/>
      <c r="J47" s="618"/>
    </row>
    <row r="48" spans="1:10" ht="15.75" x14ac:dyDescent="0.25">
      <c r="G48" s="618" t="s">
        <v>869</v>
      </c>
      <c r="H48" s="618"/>
      <c r="I48" s="618"/>
      <c r="J48" s="618"/>
    </row>
  </sheetData>
  <mergeCells count="13">
    <mergeCell ref="G47:J47"/>
    <mergeCell ref="G48:J48"/>
    <mergeCell ref="E1:I1"/>
    <mergeCell ref="A2:J2"/>
    <mergeCell ref="A3:J3"/>
    <mergeCell ref="A5:J5"/>
    <mergeCell ref="A8:B8"/>
    <mergeCell ref="H8:J8"/>
    <mergeCell ref="A9:A10"/>
    <mergeCell ref="B9:B10"/>
    <mergeCell ref="C9:F9"/>
    <mergeCell ref="G9:J9"/>
    <mergeCell ref="C12:J43"/>
  </mergeCells>
  <printOptions horizontalCentered="1"/>
  <pageMargins left="0.37" right="0.56000000000000005" top="0.41" bottom="0" header="0.31496062992125984" footer="0.31496062992125984"/>
  <pageSetup paperSize="9" scale="8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topLeftCell="A19" zoomScaleSheetLayoutView="90" workbookViewId="0">
      <selection activeCell="P12" sqref="P12:P42"/>
    </sheetView>
  </sheetViews>
  <sheetFormatPr defaultColWidth="9.140625" defaultRowHeight="12.75" x14ac:dyDescent="0.2"/>
  <cols>
    <col min="1" max="1" width="6.7109375" style="199" customWidth="1"/>
    <col min="2" max="2" width="19.5703125" style="199" customWidth="1"/>
    <col min="3" max="3" width="12" style="199" customWidth="1"/>
    <col min="4" max="4" width="10.42578125" style="199" customWidth="1"/>
    <col min="5" max="5" width="10.140625" style="199" customWidth="1"/>
    <col min="6" max="6" width="13" style="199" customWidth="1"/>
    <col min="7" max="7" width="15.140625" style="199" customWidth="1"/>
    <col min="8" max="8" width="12.42578125" style="199" customWidth="1"/>
    <col min="9" max="9" width="12.140625" style="199" customWidth="1"/>
    <col min="10" max="10" width="11.7109375" style="199" customWidth="1"/>
    <col min="11" max="11" width="12" style="199" customWidth="1"/>
    <col min="12" max="12" width="14.140625" style="199" customWidth="1"/>
    <col min="13" max="16384" width="9.140625" style="199"/>
  </cols>
  <sheetData>
    <row r="1" spans="1:18" ht="15" x14ac:dyDescent="0.2">
      <c r="D1" s="21"/>
      <c r="E1" s="21"/>
      <c r="F1" s="21"/>
      <c r="G1" s="21"/>
      <c r="H1" s="21"/>
      <c r="I1" s="21"/>
      <c r="J1" s="21"/>
      <c r="K1" s="21"/>
      <c r="L1" s="671" t="s">
        <v>59</v>
      </c>
      <c r="M1" s="671"/>
      <c r="N1" s="25"/>
      <c r="O1" s="25"/>
    </row>
    <row r="2" spans="1:18" ht="15.75" x14ac:dyDescent="0.25">
      <c r="A2" s="553" t="s">
        <v>0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27"/>
      <c r="N2" s="27"/>
      <c r="O2" s="27"/>
    </row>
    <row r="3" spans="1:18" ht="20.25" x14ac:dyDescent="0.3">
      <c r="A3" s="554" t="s">
        <v>646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26"/>
      <c r="N3" s="26"/>
      <c r="O3" s="26"/>
    </row>
    <row r="4" spans="1:18" ht="10.5" customHeight="1" x14ac:dyDescent="0.2"/>
    <row r="5" spans="1:18" ht="19.5" customHeight="1" x14ac:dyDescent="0.25">
      <c r="A5" s="648" t="s">
        <v>747</v>
      </c>
      <c r="B5" s="648"/>
      <c r="C5" s="648"/>
      <c r="D5" s="648"/>
      <c r="E5" s="648"/>
      <c r="F5" s="648"/>
      <c r="G5" s="648"/>
      <c r="H5" s="648"/>
      <c r="I5" s="648"/>
      <c r="J5" s="648"/>
      <c r="K5" s="648"/>
      <c r="L5" s="648"/>
    </row>
    <row r="6" spans="1:18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8" x14ac:dyDescent="0.2">
      <c r="A7" s="556" t="s">
        <v>883</v>
      </c>
      <c r="B7" s="556"/>
      <c r="F7" s="672" t="s">
        <v>17</v>
      </c>
      <c r="G7" s="672"/>
      <c r="H7" s="672"/>
      <c r="I7" s="672"/>
      <c r="J7" s="672"/>
      <c r="K7" s="672"/>
      <c r="L7" s="672"/>
    </row>
    <row r="8" spans="1:18" x14ac:dyDescent="0.2">
      <c r="A8" s="5"/>
      <c r="F8" s="200"/>
      <c r="G8" s="60"/>
      <c r="H8" s="60"/>
      <c r="I8" s="637" t="s">
        <v>896</v>
      </c>
      <c r="J8" s="637"/>
      <c r="K8" s="637"/>
      <c r="L8" s="637"/>
    </row>
    <row r="9" spans="1:18" s="5" customFormat="1" x14ac:dyDescent="0.2">
      <c r="A9" s="523" t="s">
        <v>2</v>
      </c>
      <c r="B9" s="523" t="s">
        <v>3</v>
      </c>
      <c r="C9" s="530" t="s">
        <v>18</v>
      </c>
      <c r="D9" s="531"/>
      <c r="E9" s="531"/>
      <c r="F9" s="531"/>
      <c r="G9" s="531"/>
      <c r="H9" s="530" t="s">
        <v>38</v>
      </c>
      <c r="I9" s="531"/>
      <c r="J9" s="531"/>
      <c r="K9" s="531"/>
      <c r="L9" s="531"/>
      <c r="Q9" s="17"/>
      <c r="R9" s="18"/>
    </row>
    <row r="10" spans="1:18" s="5" customFormat="1" ht="77.45" customHeight="1" x14ac:dyDescent="0.2">
      <c r="A10" s="523"/>
      <c r="B10" s="523"/>
      <c r="C10" s="175" t="s">
        <v>665</v>
      </c>
      <c r="D10" s="175" t="s">
        <v>666</v>
      </c>
      <c r="E10" s="175" t="s">
        <v>66</v>
      </c>
      <c r="F10" s="175" t="s">
        <v>67</v>
      </c>
      <c r="G10" s="175" t="s">
        <v>748</v>
      </c>
      <c r="H10" s="175" t="s">
        <v>665</v>
      </c>
      <c r="I10" s="175" t="s">
        <v>666</v>
      </c>
      <c r="J10" s="175" t="s">
        <v>66</v>
      </c>
      <c r="K10" s="175" t="s">
        <v>67</v>
      </c>
      <c r="L10" s="175" t="s">
        <v>749</v>
      </c>
    </row>
    <row r="11" spans="1:18" s="5" customFormat="1" x14ac:dyDescent="0.2">
      <c r="A11" s="175">
        <v>1</v>
      </c>
      <c r="B11" s="175">
        <v>2</v>
      </c>
      <c r="C11" s="175">
        <v>3</v>
      </c>
      <c r="D11" s="175">
        <v>4</v>
      </c>
      <c r="E11" s="175">
        <v>5</v>
      </c>
      <c r="F11" s="175">
        <v>6</v>
      </c>
      <c r="G11" s="175">
        <v>7</v>
      </c>
      <c r="H11" s="175">
        <v>8</v>
      </c>
      <c r="I11" s="175">
        <v>9</v>
      </c>
      <c r="J11" s="175">
        <v>10</v>
      </c>
      <c r="K11" s="175">
        <v>11</v>
      </c>
      <c r="L11" s="175">
        <v>12</v>
      </c>
    </row>
    <row r="12" spans="1:18" s="5" customFormat="1" ht="12.75" customHeight="1" x14ac:dyDescent="0.2">
      <c r="A12" s="235">
        <v>1</v>
      </c>
      <c r="B12" s="235" t="s">
        <v>844</v>
      </c>
      <c r="C12" s="343">
        <v>883.96</v>
      </c>
      <c r="D12" s="343">
        <v>203.27</v>
      </c>
      <c r="E12" s="343">
        <v>684.97</v>
      </c>
      <c r="F12" s="343">
        <v>800.07</v>
      </c>
      <c r="G12" s="343">
        <f>D12+E12-F12</f>
        <v>88.169999999999959</v>
      </c>
      <c r="H12" s="662" t="s">
        <v>849</v>
      </c>
      <c r="I12" s="663"/>
      <c r="J12" s="663"/>
      <c r="K12" s="663"/>
      <c r="L12" s="664"/>
      <c r="N12" s="5">
        <v>468.66</v>
      </c>
      <c r="O12" s="412"/>
      <c r="P12" s="412">
        <f>F12+N12</f>
        <v>1268.73</v>
      </c>
      <c r="Q12" s="412"/>
      <c r="R12" s="412"/>
    </row>
    <row r="13" spans="1:18" s="5" customFormat="1" ht="12.75" customHeight="1" x14ac:dyDescent="0.2">
      <c r="A13" s="235">
        <f>A12+1</f>
        <v>2</v>
      </c>
      <c r="B13" s="235" t="s">
        <v>809</v>
      </c>
      <c r="C13" s="343">
        <v>899.55</v>
      </c>
      <c r="D13" s="343">
        <v>212.89</v>
      </c>
      <c r="E13" s="343">
        <v>717.38</v>
      </c>
      <c r="F13" s="343">
        <v>860.94</v>
      </c>
      <c r="G13" s="343">
        <f t="shared" ref="G13:G42" si="0">D13+E13-F13</f>
        <v>69.329999999999927</v>
      </c>
      <c r="H13" s="665"/>
      <c r="I13" s="666"/>
      <c r="J13" s="666"/>
      <c r="K13" s="666"/>
      <c r="L13" s="667"/>
      <c r="N13" s="5">
        <v>558.78</v>
      </c>
      <c r="O13" s="412"/>
      <c r="P13" s="412">
        <f t="shared" ref="P13:P42" si="1">F13+N13</f>
        <v>1419.72</v>
      </c>
      <c r="Q13" s="412"/>
      <c r="R13" s="412"/>
    </row>
    <row r="14" spans="1:18" s="5" customFormat="1" ht="12.75" customHeight="1" x14ac:dyDescent="0.2">
      <c r="A14" s="235">
        <f t="shared" ref="A14:A42" si="2">A13+1</f>
        <v>3</v>
      </c>
      <c r="B14" s="235" t="s">
        <v>845</v>
      </c>
      <c r="C14" s="343">
        <v>1972.24</v>
      </c>
      <c r="D14" s="343">
        <v>423.34</v>
      </c>
      <c r="E14" s="343">
        <v>1426.53</v>
      </c>
      <c r="F14" s="343">
        <v>1270.73</v>
      </c>
      <c r="G14" s="343">
        <f t="shared" si="0"/>
        <v>579.13999999999987</v>
      </c>
      <c r="H14" s="665"/>
      <c r="I14" s="666"/>
      <c r="J14" s="666"/>
      <c r="K14" s="666"/>
      <c r="L14" s="667"/>
      <c r="N14" s="5">
        <v>1168.46</v>
      </c>
      <c r="O14" s="412"/>
      <c r="P14" s="412">
        <f t="shared" si="1"/>
        <v>2439.19</v>
      </c>
      <c r="Q14" s="412"/>
      <c r="R14" s="412"/>
    </row>
    <row r="15" spans="1:18" s="5" customFormat="1" ht="12.75" customHeight="1" x14ac:dyDescent="0.2">
      <c r="A15" s="235">
        <f t="shared" si="2"/>
        <v>4</v>
      </c>
      <c r="B15" s="235" t="s">
        <v>810</v>
      </c>
      <c r="C15" s="343">
        <v>603.67999999999995</v>
      </c>
      <c r="D15" s="343">
        <v>141.15</v>
      </c>
      <c r="E15" s="343">
        <v>475.65</v>
      </c>
      <c r="F15" s="343">
        <v>560.62</v>
      </c>
      <c r="G15" s="343">
        <f t="shared" si="0"/>
        <v>56.17999999999995</v>
      </c>
      <c r="H15" s="665"/>
      <c r="I15" s="666"/>
      <c r="J15" s="666"/>
      <c r="K15" s="666"/>
      <c r="L15" s="667"/>
      <c r="N15" s="5">
        <v>583.88</v>
      </c>
      <c r="O15" s="412"/>
      <c r="P15" s="412">
        <f t="shared" si="1"/>
        <v>1144.5</v>
      </c>
      <c r="Q15" s="412"/>
      <c r="R15" s="412"/>
    </row>
    <row r="16" spans="1:18" s="5" customFormat="1" ht="12.75" customHeight="1" x14ac:dyDescent="0.2">
      <c r="A16" s="235">
        <f t="shared" si="2"/>
        <v>5</v>
      </c>
      <c r="B16" s="235" t="s">
        <v>811</v>
      </c>
      <c r="C16" s="343">
        <v>396.5</v>
      </c>
      <c r="D16" s="343">
        <v>87.83</v>
      </c>
      <c r="E16" s="343">
        <v>295.98</v>
      </c>
      <c r="F16" s="343">
        <v>343.68</v>
      </c>
      <c r="G16" s="343">
        <f t="shared" si="0"/>
        <v>40.129999999999995</v>
      </c>
      <c r="H16" s="665"/>
      <c r="I16" s="666"/>
      <c r="J16" s="666"/>
      <c r="K16" s="666"/>
      <c r="L16" s="667"/>
      <c r="N16" s="5">
        <v>408.42</v>
      </c>
      <c r="O16" s="412"/>
      <c r="P16" s="412">
        <f t="shared" si="1"/>
        <v>752.1</v>
      </c>
      <c r="Q16" s="412"/>
      <c r="R16" s="412"/>
    </row>
    <row r="17" spans="1:18" s="5" customFormat="1" ht="12.75" customHeight="1" x14ac:dyDescent="0.2">
      <c r="A17" s="235">
        <f t="shared" si="2"/>
        <v>6</v>
      </c>
      <c r="B17" s="235" t="s">
        <v>812</v>
      </c>
      <c r="C17" s="343">
        <v>539.1</v>
      </c>
      <c r="D17" s="343">
        <v>118.5</v>
      </c>
      <c r="E17" s="343">
        <v>399.33</v>
      </c>
      <c r="F17" s="343">
        <v>448.62</v>
      </c>
      <c r="G17" s="343">
        <f t="shared" si="0"/>
        <v>69.209999999999923</v>
      </c>
      <c r="H17" s="665"/>
      <c r="I17" s="666"/>
      <c r="J17" s="666"/>
      <c r="K17" s="666"/>
      <c r="L17" s="667"/>
      <c r="N17" s="5">
        <v>343.02</v>
      </c>
      <c r="O17" s="412"/>
      <c r="P17" s="412">
        <f t="shared" si="1"/>
        <v>791.64</v>
      </c>
      <c r="Q17" s="412"/>
      <c r="R17" s="412"/>
    </row>
    <row r="18" spans="1:18" s="5" customFormat="1" ht="12.75" customHeight="1" x14ac:dyDescent="0.2">
      <c r="A18" s="235">
        <f t="shared" si="2"/>
        <v>7</v>
      </c>
      <c r="B18" s="235" t="s">
        <v>813</v>
      </c>
      <c r="C18" s="343">
        <v>765.05</v>
      </c>
      <c r="D18" s="343">
        <v>185.38</v>
      </c>
      <c r="E18" s="343">
        <v>624.66999999999996</v>
      </c>
      <c r="F18" s="343">
        <v>732.67</v>
      </c>
      <c r="G18" s="343">
        <f t="shared" si="0"/>
        <v>77.38</v>
      </c>
      <c r="H18" s="665"/>
      <c r="I18" s="666"/>
      <c r="J18" s="666"/>
      <c r="K18" s="666"/>
      <c r="L18" s="667"/>
      <c r="N18" s="5">
        <v>571.46</v>
      </c>
      <c r="O18" s="412"/>
      <c r="P18" s="412">
        <f t="shared" si="1"/>
        <v>1304.1300000000001</v>
      </c>
      <c r="Q18" s="412"/>
      <c r="R18" s="412"/>
    </row>
    <row r="19" spans="1:18" s="5" customFormat="1" ht="12.75" customHeight="1" x14ac:dyDescent="0.2">
      <c r="A19" s="235">
        <f t="shared" si="2"/>
        <v>8</v>
      </c>
      <c r="B19" s="235" t="s">
        <v>814</v>
      </c>
      <c r="C19" s="343">
        <v>948.74</v>
      </c>
      <c r="D19" s="343">
        <v>226.33</v>
      </c>
      <c r="E19" s="343">
        <v>762.68</v>
      </c>
      <c r="F19" s="343">
        <v>929.85</v>
      </c>
      <c r="G19" s="343">
        <f t="shared" si="0"/>
        <v>59.159999999999968</v>
      </c>
      <c r="H19" s="665"/>
      <c r="I19" s="666"/>
      <c r="J19" s="666"/>
      <c r="K19" s="666"/>
      <c r="L19" s="667"/>
      <c r="N19" s="5">
        <v>797.08</v>
      </c>
      <c r="O19" s="412"/>
      <c r="P19" s="412">
        <f t="shared" si="1"/>
        <v>1726.93</v>
      </c>
      <c r="Q19" s="412"/>
      <c r="R19" s="412"/>
    </row>
    <row r="20" spans="1:18" s="5" customFormat="1" ht="12.75" customHeight="1" x14ac:dyDescent="0.2">
      <c r="A20" s="235">
        <f t="shared" si="2"/>
        <v>9</v>
      </c>
      <c r="B20" s="235" t="s">
        <v>815</v>
      </c>
      <c r="C20" s="343">
        <v>438.17</v>
      </c>
      <c r="D20" s="343">
        <v>98.88</v>
      </c>
      <c r="E20" s="343">
        <v>333.19</v>
      </c>
      <c r="F20" s="343">
        <v>394.49</v>
      </c>
      <c r="G20" s="343">
        <f t="shared" si="0"/>
        <v>37.579999999999984</v>
      </c>
      <c r="H20" s="665"/>
      <c r="I20" s="666"/>
      <c r="J20" s="666"/>
      <c r="K20" s="666"/>
      <c r="L20" s="667"/>
      <c r="N20" s="5">
        <v>482.92</v>
      </c>
      <c r="O20" s="412"/>
      <c r="P20" s="412">
        <f t="shared" si="1"/>
        <v>877.41000000000008</v>
      </c>
      <c r="Q20" s="412"/>
      <c r="R20" s="412"/>
    </row>
    <row r="21" spans="1:18" s="5" customFormat="1" ht="12.75" customHeight="1" x14ac:dyDescent="0.2">
      <c r="A21" s="235">
        <f t="shared" si="2"/>
        <v>10</v>
      </c>
      <c r="B21" s="235" t="s">
        <v>816</v>
      </c>
      <c r="C21" s="343">
        <v>1010.54</v>
      </c>
      <c r="D21" s="343">
        <v>233.37</v>
      </c>
      <c r="E21" s="343">
        <v>786.39</v>
      </c>
      <c r="F21" s="343">
        <v>932.07</v>
      </c>
      <c r="G21" s="343">
        <f t="shared" si="0"/>
        <v>87.689999999999941</v>
      </c>
      <c r="H21" s="665"/>
      <c r="I21" s="666"/>
      <c r="J21" s="666"/>
      <c r="K21" s="666"/>
      <c r="L21" s="667"/>
      <c r="N21" s="5">
        <v>818.62</v>
      </c>
      <c r="O21" s="412"/>
      <c r="P21" s="412">
        <f t="shared" si="1"/>
        <v>1750.69</v>
      </c>
      <c r="Q21" s="412"/>
      <c r="R21" s="412"/>
    </row>
    <row r="22" spans="1:18" s="5" customFormat="1" ht="12.75" customHeight="1" x14ac:dyDescent="0.2">
      <c r="A22" s="235">
        <f t="shared" si="2"/>
        <v>11</v>
      </c>
      <c r="B22" s="235" t="s">
        <v>846</v>
      </c>
      <c r="C22" s="343">
        <v>680.22</v>
      </c>
      <c r="D22" s="343">
        <v>158.47999999999999</v>
      </c>
      <c r="E22" s="343">
        <v>534.04</v>
      </c>
      <c r="F22" s="343">
        <v>647.46</v>
      </c>
      <c r="G22" s="343">
        <f t="shared" si="0"/>
        <v>45.059999999999945</v>
      </c>
      <c r="H22" s="665"/>
      <c r="I22" s="666"/>
      <c r="J22" s="666"/>
      <c r="K22" s="666"/>
      <c r="L22" s="667"/>
      <c r="N22" s="5">
        <v>349.15</v>
      </c>
      <c r="O22" s="412"/>
      <c r="P22" s="412">
        <f t="shared" si="1"/>
        <v>996.61</v>
      </c>
      <c r="Q22" s="412"/>
      <c r="R22" s="412"/>
    </row>
    <row r="23" spans="1:18" s="5" customFormat="1" ht="12.75" customHeight="1" x14ac:dyDescent="0.2">
      <c r="A23" s="235">
        <f t="shared" si="2"/>
        <v>12</v>
      </c>
      <c r="B23" s="235" t="s">
        <v>817</v>
      </c>
      <c r="C23" s="343">
        <v>648.79</v>
      </c>
      <c r="D23" s="343">
        <v>146.5</v>
      </c>
      <c r="E23" s="343">
        <v>493.68</v>
      </c>
      <c r="F23" s="343">
        <v>598.76</v>
      </c>
      <c r="G23" s="343">
        <f t="shared" si="0"/>
        <v>41.420000000000073</v>
      </c>
      <c r="H23" s="665"/>
      <c r="I23" s="666"/>
      <c r="J23" s="666"/>
      <c r="K23" s="666"/>
      <c r="L23" s="667"/>
      <c r="N23" s="5">
        <v>464.2</v>
      </c>
      <c r="O23" s="412"/>
      <c r="P23" s="412">
        <f t="shared" si="1"/>
        <v>1062.96</v>
      </c>
      <c r="Q23" s="412"/>
      <c r="R23" s="412"/>
    </row>
    <row r="24" spans="1:18" s="5" customFormat="1" ht="12.75" customHeight="1" x14ac:dyDescent="0.2">
      <c r="A24" s="235">
        <f t="shared" si="2"/>
        <v>13</v>
      </c>
      <c r="B24" s="235" t="s">
        <v>818</v>
      </c>
      <c r="C24" s="343">
        <v>1665.29</v>
      </c>
      <c r="D24" s="343">
        <v>385.81</v>
      </c>
      <c r="E24" s="343">
        <v>1300.0899999999999</v>
      </c>
      <c r="F24" s="343">
        <v>1593.07</v>
      </c>
      <c r="G24" s="343">
        <f t="shared" si="0"/>
        <v>92.829999999999927</v>
      </c>
      <c r="H24" s="665"/>
      <c r="I24" s="666"/>
      <c r="J24" s="666"/>
      <c r="K24" s="666"/>
      <c r="L24" s="667"/>
      <c r="N24" s="5">
        <v>1466.66</v>
      </c>
      <c r="O24" s="412"/>
      <c r="P24" s="412">
        <f t="shared" si="1"/>
        <v>3059.73</v>
      </c>
      <c r="Q24" s="412"/>
      <c r="R24" s="412"/>
    </row>
    <row r="25" spans="1:18" s="5" customFormat="1" ht="12.75" customHeight="1" x14ac:dyDescent="0.2">
      <c r="A25" s="235">
        <f t="shared" si="2"/>
        <v>14</v>
      </c>
      <c r="B25" s="235" t="s">
        <v>847</v>
      </c>
      <c r="C25" s="343">
        <v>496.89</v>
      </c>
      <c r="D25" s="343">
        <v>114.92</v>
      </c>
      <c r="E25" s="343">
        <v>387.25</v>
      </c>
      <c r="F25" s="343">
        <v>448.37</v>
      </c>
      <c r="G25" s="343">
        <f t="shared" si="0"/>
        <v>53.800000000000011</v>
      </c>
      <c r="H25" s="665"/>
      <c r="I25" s="666"/>
      <c r="J25" s="666"/>
      <c r="K25" s="666"/>
      <c r="L25" s="667"/>
      <c r="N25" s="5">
        <v>469</v>
      </c>
      <c r="O25" s="412"/>
      <c r="P25" s="412">
        <f t="shared" si="1"/>
        <v>917.37</v>
      </c>
      <c r="Q25" s="412"/>
      <c r="R25" s="412"/>
    </row>
    <row r="26" spans="1:18" s="5" customFormat="1" ht="12.75" customHeight="1" x14ac:dyDescent="0.2">
      <c r="A26" s="235">
        <f t="shared" si="2"/>
        <v>15</v>
      </c>
      <c r="B26" s="235" t="s">
        <v>819</v>
      </c>
      <c r="C26" s="343">
        <v>880.18</v>
      </c>
      <c r="D26" s="343">
        <v>206.86</v>
      </c>
      <c r="E26" s="343">
        <v>697.06</v>
      </c>
      <c r="F26" s="343">
        <v>828.84</v>
      </c>
      <c r="G26" s="343">
        <f t="shared" si="0"/>
        <v>75.079999999999927</v>
      </c>
      <c r="H26" s="665"/>
      <c r="I26" s="666"/>
      <c r="J26" s="666"/>
      <c r="K26" s="666"/>
      <c r="L26" s="667"/>
      <c r="N26" s="5">
        <v>805.59</v>
      </c>
      <c r="O26" s="412"/>
      <c r="P26" s="412">
        <f t="shared" si="1"/>
        <v>1634.43</v>
      </c>
      <c r="Q26" s="412"/>
      <c r="R26" s="412"/>
    </row>
    <row r="27" spans="1:18" s="5" customFormat="1" ht="12.75" customHeight="1" x14ac:dyDescent="0.2">
      <c r="A27" s="235">
        <f t="shared" si="2"/>
        <v>16</v>
      </c>
      <c r="B27" s="235" t="s">
        <v>820</v>
      </c>
      <c r="C27" s="343">
        <v>857.63</v>
      </c>
      <c r="D27" s="343">
        <v>212.69</v>
      </c>
      <c r="E27" s="343">
        <v>716.69</v>
      </c>
      <c r="F27" s="343">
        <v>827.35</v>
      </c>
      <c r="G27" s="343">
        <f t="shared" si="0"/>
        <v>102.03000000000009</v>
      </c>
      <c r="H27" s="665"/>
      <c r="I27" s="666"/>
      <c r="J27" s="666"/>
      <c r="K27" s="666"/>
      <c r="L27" s="667"/>
      <c r="N27" s="5">
        <v>823.91</v>
      </c>
      <c r="O27" s="412"/>
      <c r="P27" s="412">
        <f t="shared" si="1"/>
        <v>1651.26</v>
      </c>
      <c r="Q27" s="412"/>
      <c r="R27" s="412"/>
    </row>
    <row r="28" spans="1:18" ht="12.75" customHeight="1" x14ac:dyDescent="0.2">
      <c r="A28" s="235">
        <f t="shared" si="2"/>
        <v>17</v>
      </c>
      <c r="B28" s="235" t="s">
        <v>821</v>
      </c>
      <c r="C28" s="305">
        <v>817.29</v>
      </c>
      <c r="D28" s="343">
        <v>177.91</v>
      </c>
      <c r="E28" s="343">
        <v>599.5</v>
      </c>
      <c r="F28" s="343">
        <v>721.17</v>
      </c>
      <c r="G28" s="343">
        <f t="shared" si="0"/>
        <v>56.240000000000009</v>
      </c>
      <c r="H28" s="665"/>
      <c r="I28" s="666"/>
      <c r="J28" s="666"/>
      <c r="K28" s="666"/>
      <c r="L28" s="667"/>
      <c r="N28" s="199">
        <v>676.85</v>
      </c>
      <c r="O28" s="412"/>
      <c r="P28" s="412">
        <f t="shared" si="1"/>
        <v>1398.02</v>
      </c>
      <c r="Q28" s="412"/>
      <c r="R28" s="412"/>
    </row>
    <row r="29" spans="1:18" ht="12.75" customHeight="1" x14ac:dyDescent="0.2">
      <c r="A29" s="235">
        <f t="shared" si="2"/>
        <v>18</v>
      </c>
      <c r="B29" s="235" t="s">
        <v>822</v>
      </c>
      <c r="C29" s="305">
        <v>1216.4000000000001</v>
      </c>
      <c r="D29" s="343">
        <v>269.70999999999998</v>
      </c>
      <c r="E29" s="343">
        <v>908.85</v>
      </c>
      <c r="F29" s="343">
        <v>1091.44</v>
      </c>
      <c r="G29" s="343">
        <f t="shared" si="0"/>
        <v>87.119999999999891</v>
      </c>
      <c r="H29" s="665"/>
      <c r="I29" s="666"/>
      <c r="J29" s="666"/>
      <c r="K29" s="666"/>
      <c r="L29" s="667"/>
      <c r="N29" s="199">
        <v>1061.67</v>
      </c>
      <c r="O29" s="412"/>
      <c r="P29" s="412">
        <f t="shared" si="1"/>
        <v>2153.11</v>
      </c>
      <c r="Q29" s="412"/>
      <c r="R29" s="412"/>
    </row>
    <row r="30" spans="1:18" ht="12.75" customHeight="1" x14ac:dyDescent="0.2">
      <c r="A30" s="235">
        <f t="shared" si="2"/>
        <v>19</v>
      </c>
      <c r="B30" s="235" t="s">
        <v>848</v>
      </c>
      <c r="C30" s="305">
        <v>595.04</v>
      </c>
      <c r="D30" s="343">
        <v>144.11000000000001</v>
      </c>
      <c r="E30" s="343">
        <v>485.6</v>
      </c>
      <c r="F30" s="343">
        <v>557.26</v>
      </c>
      <c r="G30" s="343">
        <f t="shared" si="0"/>
        <v>72.450000000000045</v>
      </c>
      <c r="H30" s="665"/>
      <c r="I30" s="666"/>
      <c r="J30" s="666"/>
      <c r="K30" s="666"/>
      <c r="L30" s="667"/>
      <c r="N30" s="199">
        <v>495</v>
      </c>
      <c r="O30" s="412"/>
      <c r="P30" s="412">
        <f t="shared" si="1"/>
        <v>1052.26</v>
      </c>
      <c r="Q30" s="412"/>
      <c r="R30" s="412"/>
    </row>
    <row r="31" spans="1:18" ht="12.75" customHeight="1" x14ac:dyDescent="0.2">
      <c r="A31" s="235">
        <f t="shared" si="2"/>
        <v>20</v>
      </c>
      <c r="B31" s="235" t="s">
        <v>823</v>
      </c>
      <c r="C31" s="305">
        <v>1150.18</v>
      </c>
      <c r="D31" s="343">
        <v>273.89</v>
      </c>
      <c r="E31" s="343">
        <v>922.93</v>
      </c>
      <c r="F31" s="343">
        <v>1106.31</v>
      </c>
      <c r="G31" s="343">
        <f t="shared" si="0"/>
        <v>90.509999999999991</v>
      </c>
      <c r="H31" s="665"/>
      <c r="I31" s="666"/>
      <c r="J31" s="666"/>
      <c r="K31" s="666"/>
      <c r="L31" s="667"/>
      <c r="N31" s="199">
        <v>1044.76</v>
      </c>
      <c r="O31" s="412"/>
      <c r="P31" s="412">
        <f t="shared" si="1"/>
        <v>2151.0699999999997</v>
      </c>
      <c r="Q31" s="412"/>
      <c r="R31" s="412"/>
    </row>
    <row r="32" spans="1:18" ht="12.75" customHeight="1" x14ac:dyDescent="0.2">
      <c r="A32" s="235">
        <f t="shared" si="2"/>
        <v>21</v>
      </c>
      <c r="B32" s="235" t="s">
        <v>824</v>
      </c>
      <c r="C32" s="305">
        <v>336.06</v>
      </c>
      <c r="D32" s="343">
        <v>77.430000000000007</v>
      </c>
      <c r="E32" s="343">
        <v>260.93</v>
      </c>
      <c r="F32" s="343">
        <v>315.51</v>
      </c>
      <c r="G32" s="343">
        <f t="shared" si="0"/>
        <v>22.850000000000023</v>
      </c>
      <c r="H32" s="665"/>
      <c r="I32" s="666"/>
      <c r="J32" s="666"/>
      <c r="K32" s="666"/>
      <c r="L32" s="667"/>
      <c r="N32" s="199">
        <v>376.92</v>
      </c>
      <c r="O32" s="412"/>
      <c r="P32" s="412">
        <f t="shared" si="1"/>
        <v>692.43000000000006</v>
      </c>
      <c r="Q32" s="412"/>
      <c r="R32" s="412"/>
    </row>
    <row r="33" spans="1:18" ht="12.75" customHeight="1" x14ac:dyDescent="0.2">
      <c r="A33" s="235">
        <f t="shared" si="2"/>
        <v>22</v>
      </c>
      <c r="B33" s="235" t="s">
        <v>825</v>
      </c>
      <c r="C33" s="305">
        <v>361.62</v>
      </c>
      <c r="D33" s="343">
        <v>86.88</v>
      </c>
      <c r="E33" s="343">
        <v>292.77</v>
      </c>
      <c r="F33" s="343">
        <v>338.02</v>
      </c>
      <c r="G33" s="343">
        <f t="shared" si="0"/>
        <v>41.629999999999995</v>
      </c>
      <c r="H33" s="665"/>
      <c r="I33" s="666"/>
      <c r="J33" s="666"/>
      <c r="K33" s="666"/>
      <c r="L33" s="667"/>
      <c r="N33" s="199">
        <v>329.8</v>
      </c>
      <c r="O33" s="412"/>
      <c r="P33" s="412">
        <f t="shared" si="1"/>
        <v>667.81999999999994</v>
      </c>
      <c r="Q33" s="412"/>
      <c r="R33" s="412"/>
    </row>
    <row r="34" spans="1:18" ht="12.75" customHeight="1" x14ac:dyDescent="0.2">
      <c r="A34" s="235">
        <f t="shared" si="2"/>
        <v>23</v>
      </c>
      <c r="B34" s="235" t="s">
        <v>826</v>
      </c>
      <c r="C34" s="305">
        <v>1655.28</v>
      </c>
      <c r="D34" s="343">
        <v>382.77</v>
      </c>
      <c r="E34" s="343">
        <v>1289.83</v>
      </c>
      <c r="F34" s="343">
        <v>1515.82</v>
      </c>
      <c r="G34" s="343">
        <f t="shared" si="0"/>
        <v>156.77999999999997</v>
      </c>
      <c r="H34" s="665"/>
      <c r="I34" s="666"/>
      <c r="J34" s="666"/>
      <c r="K34" s="666"/>
      <c r="L34" s="667"/>
      <c r="N34" s="199">
        <v>1543.89</v>
      </c>
      <c r="O34" s="412"/>
      <c r="P34" s="412">
        <f t="shared" si="1"/>
        <v>3059.71</v>
      </c>
      <c r="Q34" s="412"/>
      <c r="R34" s="412"/>
    </row>
    <row r="35" spans="1:18" ht="12.75" customHeight="1" x14ac:dyDescent="0.2">
      <c r="A35" s="235">
        <f t="shared" si="2"/>
        <v>24</v>
      </c>
      <c r="B35" s="235" t="s">
        <v>827</v>
      </c>
      <c r="C35" s="305">
        <v>1362.06</v>
      </c>
      <c r="D35" s="343">
        <v>304.04000000000002</v>
      </c>
      <c r="E35" s="343">
        <v>1024.54</v>
      </c>
      <c r="F35" s="343">
        <v>1233.25</v>
      </c>
      <c r="G35" s="343">
        <f t="shared" si="0"/>
        <v>95.329999999999927</v>
      </c>
      <c r="H35" s="665"/>
      <c r="I35" s="666"/>
      <c r="J35" s="666"/>
      <c r="K35" s="666"/>
      <c r="L35" s="667"/>
      <c r="N35" s="199">
        <v>1051.21</v>
      </c>
      <c r="O35" s="412"/>
      <c r="P35" s="412">
        <f t="shared" si="1"/>
        <v>2284.46</v>
      </c>
      <c r="Q35" s="412"/>
      <c r="R35" s="412"/>
    </row>
    <row r="36" spans="1:18" ht="12.75" customHeight="1" x14ac:dyDescent="0.2">
      <c r="A36" s="235">
        <f t="shared" si="2"/>
        <v>25</v>
      </c>
      <c r="B36" s="235" t="s">
        <v>828</v>
      </c>
      <c r="C36" s="305">
        <v>843.68</v>
      </c>
      <c r="D36" s="343">
        <v>192.91</v>
      </c>
      <c r="E36" s="343">
        <v>650.04999999999995</v>
      </c>
      <c r="F36" s="343">
        <v>761.88</v>
      </c>
      <c r="G36" s="343">
        <f t="shared" si="0"/>
        <v>81.079999999999927</v>
      </c>
      <c r="H36" s="665"/>
      <c r="I36" s="666"/>
      <c r="J36" s="666"/>
      <c r="K36" s="666"/>
      <c r="L36" s="667"/>
      <c r="N36" s="199">
        <v>932.3</v>
      </c>
      <c r="O36" s="412"/>
      <c r="P36" s="412">
        <f t="shared" si="1"/>
        <v>1694.1799999999998</v>
      </c>
      <c r="Q36" s="412"/>
      <c r="R36" s="412"/>
    </row>
    <row r="37" spans="1:18" ht="12.75" customHeight="1" x14ac:dyDescent="0.2">
      <c r="A37" s="235">
        <f t="shared" si="2"/>
        <v>26</v>
      </c>
      <c r="B37" s="235" t="s">
        <v>829</v>
      </c>
      <c r="C37" s="305">
        <v>756.97</v>
      </c>
      <c r="D37" s="343">
        <v>167.58</v>
      </c>
      <c r="E37" s="343">
        <v>564.70000000000005</v>
      </c>
      <c r="F37" s="343">
        <v>681.18</v>
      </c>
      <c r="G37" s="343">
        <f t="shared" si="0"/>
        <v>51.100000000000136</v>
      </c>
      <c r="H37" s="665"/>
      <c r="I37" s="666"/>
      <c r="J37" s="666"/>
      <c r="K37" s="666"/>
      <c r="L37" s="667"/>
      <c r="N37" s="199">
        <v>582.85</v>
      </c>
      <c r="O37" s="412"/>
      <c r="P37" s="412">
        <f t="shared" si="1"/>
        <v>1264.03</v>
      </c>
      <c r="Q37" s="412"/>
      <c r="R37" s="412"/>
    </row>
    <row r="38" spans="1:18" ht="12.75" customHeight="1" x14ac:dyDescent="0.2">
      <c r="A38" s="235">
        <f t="shared" si="2"/>
        <v>27</v>
      </c>
      <c r="B38" s="235" t="s">
        <v>830</v>
      </c>
      <c r="C38" s="305">
        <v>1078.1099999999999</v>
      </c>
      <c r="D38" s="343">
        <v>250.18</v>
      </c>
      <c r="E38" s="343">
        <v>843.05</v>
      </c>
      <c r="F38" s="343">
        <v>1019.89</v>
      </c>
      <c r="G38" s="343">
        <f t="shared" si="0"/>
        <v>73.340000000000032</v>
      </c>
      <c r="H38" s="665"/>
      <c r="I38" s="666"/>
      <c r="J38" s="666"/>
      <c r="K38" s="666"/>
      <c r="L38" s="667"/>
      <c r="N38" s="199">
        <v>830.93</v>
      </c>
      <c r="O38" s="412"/>
      <c r="P38" s="412">
        <f t="shared" si="1"/>
        <v>1850.82</v>
      </c>
      <c r="Q38" s="412"/>
      <c r="R38" s="412"/>
    </row>
    <row r="39" spans="1:18" ht="12.75" customHeight="1" x14ac:dyDescent="0.2">
      <c r="A39" s="235">
        <f t="shared" si="2"/>
        <v>28</v>
      </c>
      <c r="B39" s="168" t="s">
        <v>831</v>
      </c>
      <c r="C39" s="305">
        <v>562.61</v>
      </c>
      <c r="D39" s="343">
        <v>122.3</v>
      </c>
      <c r="E39" s="343">
        <v>412.1</v>
      </c>
      <c r="F39" s="343">
        <v>495.28</v>
      </c>
      <c r="G39" s="343">
        <f t="shared" si="0"/>
        <v>39.120000000000005</v>
      </c>
      <c r="H39" s="665"/>
      <c r="I39" s="666"/>
      <c r="J39" s="666"/>
      <c r="K39" s="666"/>
      <c r="L39" s="667"/>
      <c r="N39" s="199">
        <v>402</v>
      </c>
      <c r="O39" s="412"/>
      <c r="P39" s="412">
        <f t="shared" si="1"/>
        <v>897.28</v>
      </c>
      <c r="Q39" s="412"/>
      <c r="R39" s="412"/>
    </row>
    <row r="40" spans="1:18" ht="12.75" customHeight="1" x14ac:dyDescent="0.2">
      <c r="A40" s="235">
        <f t="shared" si="2"/>
        <v>29</v>
      </c>
      <c r="B40" s="168" t="s">
        <v>832</v>
      </c>
      <c r="C40" s="305">
        <v>457.88</v>
      </c>
      <c r="D40" s="343">
        <v>96.82</v>
      </c>
      <c r="E40" s="343">
        <v>326.26</v>
      </c>
      <c r="F40" s="343">
        <v>378.89</v>
      </c>
      <c r="G40" s="343">
        <f t="shared" si="0"/>
        <v>44.19</v>
      </c>
      <c r="H40" s="665"/>
      <c r="I40" s="666"/>
      <c r="J40" s="666"/>
      <c r="K40" s="666"/>
      <c r="L40" s="667"/>
      <c r="N40" s="199">
        <v>333.6</v>
      </c>
      <c r="O40" s="412"/>
      <c r="P40" s="412">
        <f t="shared" si="1"/>
        <v>712.49</v>
      </c>
      <c r="Q40" s="412"/>
      <c r="R40" s="412"/>
    </row>
    <row r="41" spans="1:18" ht="12.75" customHeight="1" x14ac:dyDescent="0.2">
      <c r="A41" s="235">
        <f t="shared" si="2"/>
        <v>30</v>
      </c>
      <c r="B41" s="168" t="s">
        <v>833</v>
      </c>
      <c r="C41" s="305">
        <v>535.86</v>
      </c>
      <c r="D41" s="343">
        <v>115.28</v>
      </c>
      <c r="E41" s="343">
        <v>388.47</v>
      </c>
      <c r="F41" s="343">
        <v>445.33</v>
      </c>
      <c r="G41" s="343">
        <f t="shared" si="0"/>
        <v>58.420000000000016</v>
      </c>
      <c r="H41" s="665"/>
      <c r="I41" s="666"/>
      <c r="J41" s="666"/>
      <c r="K41" s="666"/>
      <c r="L41" s="667"/>
      <c r="N41" s="199">
        <v>375.96</v>
      </c>
      <c r="O41" s="412"/>
      <c r="P41" s="412">
        <f t="shared" si="1"/>
        <v>821.29</v>
      </c>
      <c r="Q41" s="412"/>
      <c r="R41" s="412"/>
    </row>
    <row r="42" spans="1:18" ht="12.75" customHeight="1" x14ac:dyDescent="0.2">
      <c r="A42" s="235">
        <f t="shared" si="2"/>
        <v>31</v>
      </c>
      <c r="B42" s="168" t="s">
        <v>834</v>
      </c>
      <c r="C42" s="305">
        <v>459.47</v>
      </c>
      <c r="D42" s="343">
        <v>103.19</v>
      </c>
      <c r="E42" s="343">
        <v>347.72</v>
      </c>
      <c r="F42" s="343">
        <v>397.74</v>
      </c>
      <c r="G42" s="343">
        <f t="shared" si="0"/>
        <v>53.170000000000016</v>
      </c>
      <c r="H42" s="665"/>
      <c r="I42" s="666"/>
      <c r="J42" s="666"/>
      <c r="K42" s="666"/>
      <c r="L42" s="667"/>
      <c r="N42" s="199">
        <v>488.28</v>
      </c>
      <c r="O42" s="412"/>
      <c r="P42" s="412">
        <f t="shared" si="1"/>
        <v>886.02</v>
      </c>
      <c r="Q42" s="412"/>
      <c r="R42" s="412"/>
    </row>
    <row r="43" spans="1:18" s="5" customFormat="1" x14ac:dyDescent="0.2">
      <c r="A43" s="311"/>
      <c r="B43" s="311" t="s">
        <v>835</v>
      </c>
      <c r="C43" s="345">
        <f>SUM(C12:C42)</f>
        <v>25875.040000000005</v>
      </c>
      <c r="D43" s="345">
        <f t="shared" ref="D43:G43" si="3">SUM(D12:D42)</f>
        <v>5921.1999999999989</v>
      </c>
      <c r="E43" s="345">
        <f t="shared" si="3"/>
        <v>19952.88</v>
      </c>
      <c r="F43" s="345">
        <f t="shared" si="3"/>
        <v>23276.560000000005</v>
      </c>
      <c r="G43" s="345">
        <f t="shared" si="3"/>
        <v>2597.52</v>
      </c>
      <c r="H43" s="668"/>
      <c r="I43" s="669"/>
      <c r="J43" s="669"/>
      <c r="K43" s="669"/>
      <c r="L43" s="670"/>
    </row>
    <row r="44" spans="1:18" x14ac:dyDescent="0.2">
      <c r="A44" s="9" t="s">
        <v>750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8" ht="15.75" customHeight="1" x14ac:dyDescent="0.2">
      <c r="A45" s="5"/>
      <c r="B45" s="5"/>
      <c r="C45" s="385"/>
      <c r="D45" s="371"/>
      <c r="E45" s="371"/>
      <c r="F45" s="446"/>
      <c r="G45" s="385"/>
      <c r="H45" s="5"/>
      <c r="I45" s="5"/>
      <c r="J45" s="5"/>
      <c r="K45" s="5"/>
      <c r="L45" s="5"/>
    </row>
    <row r="46" spans="1:18" x14ac:dyDescent="0.2">
      <c r="A46" s="5"/>
      <c r="C46" s="417"/>
      <c r="D46" s="417"/>
      <c r="E46" s="417"/>
      <c r="F46" s="417"/>
      <c r="G46" s="417"/>
    </row>
    <row r="47" spans="1:18" ht="15.75" x14ac:dyDescent="0.25">
      <c r="I47" s="618" t="s">
        <v>868</v>
      </c>
      <c r="J47" s="618"/>
      <c r="K47" s="618"/>
      <c r="L47" s="618"/>
    </row>
    <row r="48" spans="1:18" ht="15.75" x14ac:dyDescent="0.25">
      <c r="I48" s="618" t="s">
        <v>869</v>
      </c>
      <c r="J48" s="618"/>
      <c r="K48" s="618"/>
      <c r="L48" s="618"/>
    </row>
  </sheetData>
  <mergeCells count="14">
    <mergeCell ref="I47:L47"/>
    <mergeCell ref="I48:L48"/>
    <mergeCell ref="H12:L43"/>
    <mergeCell ref="L1:M1"/>
    <mergeCell ref="A3:L3"/>
    <mergeCell ref="A2:L2"/>
    <mergeCell ref="A5:L5"/>
    <mergeCell ref="A7:B7"/>
    <mergeCell ref="F7:L7"/>
    <mergeCell ref="A9:A10"/>
    <mergeCell ref="B9:B10"/>
    <mergeCell ref="C9:G9"/>
    <mergeCell ref="H9:L9"/>
    <mergeCell ref="I8:L8"/>
  </mergeCells>
  <phoneticPr fontId="0" type="noConversion"/>
  <printOptions horizontalCentered="1"/>
  <pageMargins left="0.4" right="0.4" top="0.47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2" zoomScaleSheetLayoutView="70" workbookViewId="0">
      <selection activeCell="M46" sqref="M46"/>
    </sheetView>
  </sheetViews>
  <sheetFormatPr defaultRowHeight="12.75" x14ac:dyDescent="0.2"/>
  <cols>
    <col min="1" max="1" width="6.42578125" bestFit="1" customWidth="1"/>
    <col min="2" max="2" width="11" customWidth="1"/>
    <col min="3" max="3" width="58.28515625" style="164" customWidth="1"/>
    <col min="4" max="4" width="18.85546875" customWidth="1"/>
  </cols>
  <sheetData>
    <row r="1" spans="1:6" ht="15" x14ac:dyDescent="0.25">
      <c r="A1" s="518" t="s">
        <v>563</v>
      </c>
      <c r="B1" s="518"/>
      <c r="C1" s="518"/>
      <c r="D1" s="158" t="s">
        <v>74</v>
      </c>
      <c r="E1" s="158"/>
      <c r="F1" s="158"/>
    </row>
    <row r="2" spans="1:6" x14ac:dyDescent="0.2">
      <c r="A2" s="169" t="s">
        <v>70</v>
      </c>
      <c r="B2" s="169" t="s">
        <v>564</v>
      </c>
      <c r="C2" s="284" t="s">
        <v>565</v>
      </c>
      <c r="D2" s="291"/>
    </row>
    <row r="3" spans="1:6" ht="24" customHeight="1" x14ac:dyDescent="0.2">
      <c r="A3" s="93">
        <v>1</v>
      </c>
      <c r="B3" s="93" t="s">
        <v>566</v>
      </c>
      <c r="C3" s="505" t="s">
        <v>785</v>
      </c>
      <c r="D3" s="291"/>
    </row>
    <row r="4" spans="1:6" ht="24" customHeight="1" x14ac:dyDescent="0.2">
      <c r="A4" s="93">
        <v>2</v>
      </c>
      <c r="B4" s="93" t="s">
        <v>567</v>
      </c>
      <c r="C4" s="505" t="s">
        <v>786</v>
      </c>
      <c r="D4" s="291"/>
    </row>
    <row r="5" spans="1:6" ht="39.75" customHeight="1" x14ac:dyDescent="0.2">
      <c r="A5" s="93">
        <v>3</v>
      </c>
      <c r="B5" s="93" t="s">
        <v>568</v>
      </c>
      <c r="C5" s="505" t="s">
        <v>787</v>
      </c>
      <c r="D5" s="291"/>
    </row>
    <row r="6" spans="1:6" ht="36.75" customHeight="1" x14ac:dyDescent="0.2">
      <c r="A6" s="93">
        <v>4</v>
      </c>
      <c r="B6" s="93" t="s">
        <v>569</v>
      </c>
      <c r="C6" s="505" t="s">
        <v>788</v>
      </c>
      <c r="D6" s="291"/>
    </row>
    <row r="7" spans="1:6" ht="24" customHeight="1" x14ac:dyDescent="0.2">
      <c r="A7" s="93">
        <v>5</v>
      </c>
      <c r="B7" s="93" t="s">
        <v>570</v>
      </c>
      <c r="C7" s="505" t="s">
        <v>789</v>
      </c>
      <c r="D7" s="291"/>
    </row>
    <row r="8" spans="1:6" ht="32.25" customHeight="1" x14ac:dyDescent="0.2">
      <c r="A8" s="93">
        <v>6</v>
      </c>
      <c r="B8" s="93" t="s">
        <v>571</v>
      </c>
      <c r="C8" s="505" t="s">
        <v>790</v>
      </c>
      <c r="D8" s="291"/>
    </row>
    <row r="9" spans="1:6" ht="25.5" x14ac:dyDescent="0.2">
      <c r="A9" s="93">
        <v>7</v>
      </c>
      <c r="B9" s="93" t="s">
        <v>572</v>
      </c>
      <c r="C9" s="505" t="s">
        <v>791</v>
      </c>
      <c r="D9" s="291"/>
    </row>
    <row r="10" spans="1:6" ht="35.25" customHeight="1" x14ac:dyDescent="0.2">
      <c r="A10" s="93">
        <v>8</v>
      </c>
      <c r="B10" s="93" t="s">
        <v>573</v>
      </c>
      <c r="C10" s="505" t="s">
        <v>792</v>
      </c>
      <c r="D10" s="291"/>
    </row>
    <row r="11" spans="1:6" ht="25.5" x14ac:dyDescent="0.2">
      <c r="A11" s="93">
        <v>9</v>
      </c>
      <c r="B11" s="93" t="s">
        <v>574</v>
      </c>
      <c r="C11" s="505" t="s">
        <v>575</v>
      </c>
      <c r="D11" s="291"/>
    </row>
    <row r="12" spans="1:6" ht="30.75" customHeight="1" x14ac:dyDescent="0.2">
      <c r="A12" s="93">
        <v>10</v>
      </c>
      <c r="B12" s="93" t="s">
        <v>780</v>
      </c>
      <c r="C12" s="505" t="s">
        <v>781</v>
      </c>
      <c r="D12" s="291"/>
    </row>
    <row r="13" spans="1:6" ht="25.5" x14ac:dyDescent="0.2">
      <c r="A13" s="93">
        <v>11</v>
      </c>
      <c r="B13" s="93" t="s">
        <v>576</v>
      </c>
      <c r="C13" s="505" t="s">
        <v>793</v>
      </c>
      <c r="D13" s="291"/>
    </row>
    <row r="14" spans="1:6" ht="25.5" x14ac:dyDescent="0.2">
      <c r="A14" s="93">
        <v>12</v>
      </c>
      <c r="B14" s="93" t="s">
        <v>577</v>
      </c>
      <c r="C14" s="505" t="s">
        <v>794</v>
      </c>
      <c r="D14" s="291"/>
    </row>
    <row r="15" spans="1:6" ht="25.5" x14ac:dyDescent="0.2">
      <c r="A15" s="93">
        <v>13</v>
      </c>
      <c r="B15" s="93" t="s">
        <v>578</v>
      </c>
      <c r="C15" s="505" t="s">
        <v>795</v>
      </c>
      <c r="D15" s="291"/>
    </row>
    <row r="16" spans="1:6" ht="25.5" x14ac:dyDescent="0.2">
      <c r="A16" s="93">
        <v>14</v>
      </c>
      <c r="B16" s="93" t="s">
        <v>579</v>
      </c>
      <c r="C16" s="505" t="s">
        <v>796</v>
      </c>
      <c r="D16" s="291"/>
    </row>
    <row r="17" spans="1:4" ht="25.5" x14ac:dyDescent="0.2">
      <c r="A17" s="93">
        <v>15</v>
      </c>
      <c r="B17" s="93" t="s">
        <v>580</v>
      </c>
      <c r="C17" s="505" t="s">
        <v>784</v>
      </c>
      <c r="D17" s="291"/>
    </row>
    <row r="18" spans="1:4" ht="36.75" customHeight="1" x14ac:dyDescent="0.2">
      <c r="A18" s="93">
        <v>16</v>
      </c>
      <c r="B18" s="93" t="s">
        <v>581</v>
      </c>
      <c r="C18" s="505" t="s">
        <v>797</v>
      </c>
      <c r="D18" s="291"/>
    </row>
    <row r="19" spans="1:4" ht="36.75" customHeight="1" x14ac:dyDescent="0.2">
      <c r="A19" s="93">
        <v>17</v>
      </c>
      <c r="B19" s="93" t="s">
        <v>582</v>
      </c>
      <c r="C19" s="505" t="s">
        <v>798</v>
      </c>
      <c r="D19" s="291"/>
    </row>
    <row r="20" spans="1:4" ht="36.75" customHeight="1" x14ac:dyDescent="0.2">
      <c r="A20" s="93">
        <v>18</v>
      </c>
      <c r="B20" s="93" t="s">
        <v>583</v>
      </c>
      <c r="C20" s="505" t="s">
        <v>799</v>
      </c>
      <c r="D20" s="291"/>
    </row>
    <row r="21" spans="1:4" ht="36.75" customHeight="1" x14ac:dyDescent="0.2">
      <c r="A21" s="93">
        <v>19</v>
      </c>
      <c r="B21" s="93" t="s">
        <v>584</v>
      </c>
      <c r="C21" s="505" t="s">
        <v>800</v>
      </c>
      <c r="D21" s="291"/>
    </row>
    <row r="22" spans="1:4" ht="36.75" customHeight="1" x14ac:dyDescent="0.2">
      <c r="A22" s="93">
        <v>20</v>
      </c>
      <c r="B22" s="93" t="s">
        <v>585</v>
      </c>
      <c r="C22" s="505" t="s">
        <v>801</v>
      </c>
      <c r="D22" s="291"/>
    </row>
    <row r="23" spans="1:4" ht="36.75" customHeight="1" x14ac:dyDescent="0.2">
      <c r="A23" s="93">
        <v>21</v>
      </c>
      <c r="B23" s="93" t="s">
        <v>586</v>
      </c>
      <c r="C23" s="505" t="s">
        <v>802</v>
      </c>
      <c r="D23" s="291"/>
    </row>
    <row r="24" spans="1:4" ht="25.5" x14ac:dyDescent="0.2">
      <c r="A24" s="93">
        <v>22</v>
      </c>
      <c r="B24" s="93" t="s">
        <v>587</v>
      </c>
      <c r="C24" s="505" t="s">
        <v>588</v>
      </c>
      <c r="D24" s="291"/>
    </row>
    <row r="25" spans="1:4" ht="38.25" x14ac:dyDescent="0.2">
      <c r="A25" s="93">
        <v>23</v>
      </c>
      <c r="B25" s="93" t="s">
        <v>589</v>
      </c>
      <c r="C25" s="505" t="s">
        <v>590</v>
      </c>
      <c r="D25" s="291"/>
    </row>
    <row r="26" spans="1:4" ht="31.5" customHeight="1" x14ac:dyDescent="0.2">
      <c r="A26" s="93">
        <v>24</v>
      </c>
      <c r="B26" s="93" t="s">
        <v>591</v>
      </c>
      <c r="C26" s="505" t="s">
        <v>803</v>
      </c>
      <c r="D26" s="291"/>
    </row>
    <row r="27" spans="1:4" ht="31.5" customHeight="1" x14ac:dyDescent="0.2">
      <c r="A27" s="93">
        <v>25</v>
      </c>
      <c r="B27" s="93" t="s">
        <v>592</v>
      </c>
      <c r="C27" s="505" t="s">
        <v>804</v>
      </c>
      <c r="D27" s="291"/>
    </row>
    <row r="28" spans="1:4" ht="31.5" customHeight="1" x14ac:dyDescent="0.2">
      <c r="A28" s="93">
        <v>26</v>
      </c>
      <c r="B28" s="93" t="s">
        <v>593</v>
      </c>
      <c r="C28" s="505" t="s">
        <v>805</v>
      </c>
      <c r="D28" s="291"/>
    </row>
    <row r="29" spans="1:4" ht="31.5" customHeight="1" x14ac:dyDescent="0.2">
      <c r="A29" s="93">
        <v>27</v>
      </c>
      <c r="B29" s="93" t="s">
        <v>594</v>
      </c>
      <c r="C29" s="505" t="s">
        <v>595</v>
      </c>
      <c r="D29" s="291"/>
    </row>
    <row r="30" spans="1:4" ht="31.5" customHeight="1" x14ac:dyDescent="0.2">
      <c r="A30" s="93">
        <v>28</v>
      </c>
      <c r="B30" s="93" t="s">
        <v>596</v>
      </c>
      <c r="C30" s="505" t="s">
        <v>597</v>
      </c>
      <c r="D30" s="291"/>
    </row>
    <row r="31" spans="1:4" ht="31.5" customHeight="1" x14ac:dyDescent="0.2">
      <c r="A31" s="93">
        <v>29</v>
      </c>
      <c r="B31" s="93" t="s">
        <v>598</v>
      </c>
      <c r="C31" s="505" t="s">
        <v>599</v>
      </c>
      <c r="D31" s="291"/>
    </row>
    <row r="32" spans="1:4" ht="31.5" customHeight="1" x14ac:dyDescent="0.2">
      <c r="A32" s="93">
        <v>30</v>
      </c>
      <c r="B32" s="93" t="s">
        <v>779</v>
      </c>
      <c r="C32" s="505" t="s">
        <v>778</v>
      </c>
      <c r="D32" s="291"/>
    </row>
    <row r="33" spans="1:4" ht="31.5" customHeight="1" x14ac:dyDescent="0.2">
      <c r="A33" s="93">
        <v>31</v>
      </c>
      <c r="B33" s="93" t="s">
        <v>957</v>
      </c>
      <c r="C33" s="505" t="s">
        <v>958</v>
      </c>
      <c r="D33" s="291"/>
    </row>
    <row r="34" spans="1:4" ht="31.5" customHeight="1" x14ac:dyDescent="0.2">
      <c r="A34" s="93">
        <f>A33+1</f>
        <v>32</v>
      </c>
      <c r="B34" s="93" t="s">
        <v>600</v>
      </c>
      <c r="C34" s="505" t="s">
        <v>601</v>
      </c>
      <c r="D34" s="291"/>
    </row>
    <row r="35" spans="1:4" ht="31.5" customHeight="1" x14ac:dyDescent="0.2">
      <c r="A35" s="93">
        <f t="shared" ref="A35:A66" si="0">A34+1</f>
        <v>33</v>
      </c>
      <c r="B35" s="93" t="s">
        <v>602</v>
      </c>
      <c r="C35" s="505" t="s">
        <v>601</v>
      </c>
      <c r="D35" s="291"/>
    </row>
    <row r="36" spans="1:4" ht="31.5" customHeight="1" x14ac:dyDescent="0.2">
      <c r="A36" s="93">
        <f t="shared" si="0"/>
        <v>34</v>
      </c>
      <c r="B36" s="93" t="s">
        <v>603</v>
      </c>
      <c r="C36" s="505" t="s">
        <v>604</v>
      </c>
      <c r="D36" s="291"/>
    </row>
    <row r="37" spans="1:4" ht="31.5" customHeight="1" x14ac:dyDescent="0.2">
      <c r="A37" s="93">
        <f t="shared" si="0"/>
        <v>35</v>
      </c>
      <c r="B37" s="93" t="s">
        <v>605</v>
      </c>
      <c r="C37" s="505" t="s">
        <v>606</v>
      </c>
      <c r="D37" s="291"/>
    </row>
    <row r="38" spans="1:4" ht="33.75" customHeight="1" x14ac:dyDescent="0.2">
      <c r="A38" s="93">
        <f t="shared" si="0"/>
        <v>36</v>
      </c>
      <c r="B38" s="93" t="s">
        <v>607</v>
      </c>
      <c r="C38" s="505" t="s">
        <v>608</v>
      </c>
      <c r="D38" s="291"/>
    </row>
    <row r="39" spans="1:4" ht="30.75" customHeight="1" x14ac:dyDescent="0.2">
      <c r="A39" s="93">
        <f t="shared" si="0"/>
        <v>37</v>
      </c>
      <c r="B39" s="93" t="s">
        <v>609</v>
      </c>
      <c r="C39" s="505" t="s">
        <v>610</v>
      </c>
      <c r="D39" s="291"/>
    </row>
    <row r="40" spans="1:4" ht="33.75" customHeight="1" x14ac:dyDescent="0.2">
      <c r="A40" s="93">
        <f t="shared" si="0"/>
        <v>38</v>
      </c>
      <c r="B40" s="93" t="s">
        <v>611</v>
      </c>
      <c r="C40" s="505" t="s">
        <v>612</v>
      </c>
      <c r="D40" s="291"/>
    </row>
    <row r="41" spans="1:4" ht="33.75" customHeight="1" x14ac:dyDescent="0.2">
      <c r="A41" s="93">
        <f t="shared" si="0"/>
        <v>39</v>
      </c>
      <c r="B41" s="93" t="s">
        <v>613</v>
      </c>
      <c r="C41" s="505" t="s">
        <v>614</v>
      </c>
      <c r="D41" s="291"/>
    </row>
    <row r="42" spans="1:4" ht="35.25" customHeight="1" x14ac:dyDescent="0.2">
      <c r="A42" s="93">
        <f t="shared" si="0"/>
        <v>40</v>
      </c>
      <c r="B42" s="93" t="s">
        <v>615</v>
      </c>
      <c r="C42" s="505" t="s">
        <v>616</v>
      </c>
      <c r="D42" s="291"/>
    </row>
    <row r="43" spans="1:4" ht="37.5" customHeight="1" x14ac:dyDescent="0.2">
      <c r="A43" s="93">
        <f t="shared" si="0"/>
        <v>41</v>
      </c>
      <c r="B43" s="93" t="s">
        <v>617</v>
      </c>
      <c r="C43" s="505" t="s">
        <v>806</v>
      </c>
      <c r="D43" s="291"/>
    </row>
    <row r="44" spans="1:4" ht="33.75" customHeight="1" x14ac:dyDescent="0.2">
      <c r="A44" s="93">
        <f t="shared" si="0"/>
        <v>42</v>
      </c>
      <c r="B44" s="93" t="s">
        <v>618</v>
      </c>
      <c r="C44" s="505" t="s">
        <v>619</v>
      </c>
      <c r="D44" s="291"/>
    </row>
    <row r="45" spans="1:4" ht="32.25" customHeight="1" x14ac:dyDescent="0.2">
      <c r="A45" s="93">
        <f t="shared" si="0"/>
        <v>43</v>
      </c>
      <c r="B45" s="93" t="s">
        <v>620</v>
      </c>
      <c r="C45" s="505" t="s">
        <v>621</v>
      </c>
      <c r="D45" s="291"/>
    </row>
    <row r="46" spans="1:4" ht="32.25" customHeight="1" x14ac:dyDescent="0.2">
      <c r="A46" s="93">
        <f t="shared" si="0"/>
        <v>44</v>
      </c>
      <c r="B46" s="93" t="s">
        <v>622</v>
      </c>
      <c r="C46" s="505" t="s">
        <v>623</v>
      </c>
      <c r="D46" s="291"/>
    </row>
    <row r="47" spans="1:4" ht="32.25" customHeight="1" x14ac:dyDescent="0.2">
      <c r="A47" s="93">
        <f t="shared" si="0"/>
        <v>45</v>
      </c>
      <c r="B47" s="93" t="s">
        <v>624</v>
      </c>
      <c r="C47" s="505" t="s">
        <v>625</v>
      </c>
      <c r="D47" s="291"/>
    </row>
    <row r="48" spans="1:4" ht="32.25" customHeight="1" x14ac:dyDescent="0.2">
      <c r="A48" s="93">
        <f t="shared" si="0"/>
        <v>46</v>
      </c>
      <c r="B48" s="93" t="s">
        <v>626</v>
      </c>
      <c r="C48" s="505" t="s">
        <v>627</v>
      </c>
      <c r="D48" s="291"/>
    </row>
    <row r="49" spans="1:4" ht="32.25" customHeight="1" x14ac:dyDescent="0.2">
      <c r="A49" s="93">
        <f t="shared" si="0"/>
        <v>47</v>
      </c>
      <c r="B49" s="93" t="s">
        <v>628</v>
      </c>
      <c r="C49" s="505" t="s">
        <v>807</v>
      </c>
      <c r="D49" s="291"/>
    </row>
    <row r="50" spans="1:4" ht="32.25" customHeight="1" x14ac:dyDescent="0.2">
      <c r="A50" s="93">
        <f t="shared" si="0"/>
        <v>48</v>
      </c>
      <c r="B50" s="93" t="s">
        <v>629</v>
      </c>
      <c r="C50" s="505" t="s">
        <v>808</v>
      </c>
      <c r="D50" s="291"/>
    </row>
    <row r="51" spans="1:4" ht="32.25" customHeight="1" x14ac:dyDescent="0.2">
      <c r="A51" s="93">
        <f t="shared" si="0"/>
        <v>49</v>
      </c>
      <c r="B51" s="93" t="s">
        <v>630</v>
      </c>
      <c r="C51" s="505" t="s">
        <v>631</v>
      </c>
      <c r="D51" s="291"/>
    </row>
    <row r="52" spans="1:4" ht="32.25" customHeight="1" x14ac:dyDescent="0.2">
      <c r="A52" s="93">
        <f t="shared" si="0"/>
        <v>50</v>
      </c>
      <c r="B52" s="93" t="s">
        <v>632</v>
      </c>
      <c r="C52" s="505" t="s">
        <v>633</v>
      </c>
      <c r="D52" s="291"/>
    </row>
    <row r="53" spans="1:4" ht="32.25" customHeight="1" x14ac:dyDescent="0.2">
      <c r="A53" s="93">
        <f t="shared" si="0"/>
        <v>51</v>
      </c>
      <c r="B53" s="93" t="s">
        <v>634</v>
      </c>
      <c r="C53" s="505" t="s">
        <v>944</v>
      </c>
      <c r="D53" s="291"/>
    </row>
    <row r="54" spans="1:4" ht="32.25" customHeight="1" x14ac:dyDescent="0.2">
      <c r="A54" s="93">
        <f t="shared" si="0"/>
        <v>52</v>
      </c>
      <c r="B54" s="93" t="s">
        <v>635</v>
      </c>
      <c r="C54" s="505" t="s">
        <v>945</v>
      </c>
      <c r="D54" s="291"/>
    </row>
    <row r="55" spans="1:4" ht="32.25" customHeight="1" x14ac:dyDescent="0.2">
      <c r="A55" s="93">
        <f t="shared" si="0"/>
        <v>53</v>
      </c>
      <c r="B55" s="93" t="s">
        <v>636</v>
      </c>
      <c r="C55" s="505" t="s">
        <v>943</v>
      </c>
      <c r="D55" s="291"/>
    </row>
    <row r="56" spans="1:4" ht="32.25" customHeight="1" x14ac:dyDescent="0.2">
      <c r="A56" s="93">
        <f t="shared" si="0"/>
        <v>54</v>
      </c>
      <c r="B56" s="93" t="s">
        <v>637</v>
      </c>
      <c r="C56" s="505" t="s">
        <v>946</v>
      </c>
      <c r="D56" s="291"/>
    </row>
    <row r="57" spans="1:4" ht="30" customHeight="1" x14ac:dyDescent="0.2">
      <c r="A57" s="93">
        <f t="shared" si="0"/>
        <v>55</v>
      </c>
      <c r="B57" s="93" t="s">
        <v>638</v>
      </c>
      <c r="C57" s="505" t="s">
        <v>947</v>
      </c>
      <c r="D57" s="291"/>
    </row>
    <row r="58" spans="1:4" ht="40.5" customHeight="1" x14ac:dyDescent="0.2">
      <c r="A58" s="93">
        <f t="shared" si="0"/>
        <v>56</v>
      </c>
      <c r="B58" s="93" t="s">
        <v>639</v>
      </c>
      <c r="C58" s="505" t="s">
        <v>948</v>
      </c>
      <c r="D58" s="291"/>
    </row>
    <row r="59" spans="1:4" ht="40.5" customHeight="1" x14ac:dyDescent="0.2">
      <c r="A59" s="93">
        <f t="shared" si="0"/>
        <v>57</v>
      </c>
      <c r="B59" s="93" t="s">
        <v>640</v>
      </c>
      <c r="C59" s="505" t="s">
        <v>949</v>
      </c>
      <c r="D59" s="291"/>
    </row>
    <row r="60" spans="1:4" ht="40.5" customHeight="1" x14ac:dyDescent="0.2">
      <c r="A60" s="93">
        <f t="shared" si="0"/>
        <v>58</v>
      </c>
      <c r="B60" s="93" t="s">
        <v>641</v>
      </c>
      <c r="C60" s="505" t="s">
        <v>950</v>
      </c>
      <c r="D60" s="291"/>
    </row>
    <row r="61" spans="1:4" ht="40.5" customHeight="1" x14ac:dyDescent="0.2">
      <c r="A61" s="93">
        <f t="shared" si="0"/>
        <v>59</v>
      </c>
      <c r="B61" s="93" t="s">
        <v>642</v>
      </c>
      <c r="C61" s="505" t="s">
        <v>951</v>
      </c>
      <c r="D61" s="291"/>
    </row>
    <row r="62" spans="1:4" ht="34.5" customHeight="1" x14ac:dyDescent="0.2">
      <c r="A62" s="93">
        <f t="shared" si="0"/>
        <v>60</v>
      </c>
      <c r="B62" s="93" t="s">
        <v>643</v>
      </c>
      <c r="C62" s="505" t="s">
        <v>952</v>
      </c>
      <c r="D62" s="291"/>
    </row>
    <row r="63" spans="1:4" ht="31.5" customHeight="1" x14ac:dyDescent="0.2">
      <c r="A63" s="93">
        <f t="shared" si="0"/>
        <v>61</v>
      </c>
      <c r="B63" s="93" t="s">
        <v>644</v>
      </c>
      <c r="C63" s="505" t="s">
        <v>953</v>
      </c>
      <c r="D63" s="291"/>
    </row>
    <row r="64" spans="1:4" ht="31.5" customHeight="1" x14ac:dyDescent="0.2">
      <c r="A64" s="93">
        <f t="shared" si="0"/>
        <v>62</v>
      </c>
      <c r="B64" s="93" t="s">
        <v>645</v>
      </c>
      <c r="C64" s="505" t="s">
        <v>954</v>
      </c>
      <c r="D64" s="291"/>
    </row>
    <row r="65" spans="1:4" ht="30.75" customHeight="1" x14ac:dyDescent="0.2">
      <c r="A65" s="93">
        <f t="shared" si="0"/>
        <v>63</v>
      </c>
      <c r="B65" s="507" t="s">
        <v>782</v>
      </c>
      <c r="C65" s="506" t="s">
        <v>955</v>
      </c>
      <c r="D65" s="291"/>
    </row>
    <row r="66" spans="1:4" ht="34.5" customHeight="1" x14ac:dyDescent="0.2">
      <c r="A66" s="93">
        <f t="shared" si="0"/>
        <v>64</v>
      </c>
      <c r="B66" s="507" t="s">
        <v>783</v>
      </c>
      <c r="C66" s="506" t="s">
        <v>956</v>
      </c>
      <c r="D66" s="291"/>
    </row>
  </sheetData>
  <mergeCells count="1">
    <mergeCell ref="A1:C1"/>
  </mergeCells>
  <printOptions horizontalCentered="1"/>
  <pageMargins left="0.15748031496062992" right="0.15748031496062992" top="0.23622047244094491" bottom="0" header="0.31496062992125984" footer="0.31496062992125984"/>
  <pageSetup paperSize="9" scale="10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49"/>
  <sheetViews>
    <sheetView topLeftCell="A17" zoomScaleSheetLayoutView="90" workbookViewId="0">
      <selection activeCell="F12" sqref="F12:F42"/>
    </sheetView>
  </sheetViews>
  <sheetFormatPr defaultColWidth="9.140625" defaultRowHeight="12.75" x14ac:dyDescent="0.2"/>
  <cols>
    <col min="1" max="1" width="6" style="199" customWidth="1"/>
    <col min="2" max="2" width="19.7109375" style="199" customWidth="1"/>
    <col min="3" max="3" width="10.5703125" style="199" customWidth="1"/>
    <col min="4" max="4" width="9.85546875" style="199" customWidth="1"/>
    <col min="5" max="5" width="8.7109375" style="199" customWidth="1"/>
    <col min="6" max="6" width="10.85546875" style="199" customWidth="1"/>
    <col min="7" max="7" width="13.140625" style="199" customWidth="1"/>
    <col min="8" max="8" width="12.42578125" style="199" customWidth="1"/>
    <col min="9" max="9" width="12.140625" style="199" customWidth="1"/>
    <col min="10" max="10" width="9" style="199" customWidth="1"/>
    <col min="11" max="11" width="12" style="199" customWidth="1"/>
    <col min="12" max="12" width="13.7109375" style="199" customWidth="1"/>
    <col min="13" max="13" width="9.140625" style="199" hidden="1" customWidth="1"/>
    <col min="14" max="16384" width="9.140625" style="199"/>
  </cols>
  <sheetData>
    <row r="1" spans="1:20" ht="15" x14ac:dyDescent="0.2">
      <c r="D1" s="21"/>
      <c r="E1" s="21"/>
      <c r="F1" s="21"/>
      <c r="G1" s="21"/>
      <c r="H1" s="21"/>
      <c r="I1" s="21"/>
      <c r="J1" s="21"/>
      <c r="K1" s="21"/>
      <c r="L1" s="671" t="s">
        <v>68</v>
      </c>
      <c r="M1" s="671"/>
      <c r="N1" s="671"/>
      <c r="O1" s="25"/>
      <c r="P1" s="25"/>
    </row>
    <row r="2" spans="1:20" ht="15.75" x14ac:dyDescent="0.25">
      <c r="A2" s="553" t="s">
        <v>0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27"/>
      <c r="N2" s="27"/>
      <c r="O2" s="27"/>
      <c r="P2" s="27"/>
    </row>
    <row r="3" spans="1:20" ht="20.25" x14ac:dyDescent="0.3">
      <c r="A3" s="673" t="s">
        <v>646</v>
      </c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26"/>
      <c r="N3" s="26"/>
      <c r="O3" s="26"/>
      <c r="P3" s="26"/>
    </row>
    <row r="4" spans="1:20" ht="10.5" customHeight="1" x14ac:dyDescent="0.2"/>
    <row r="5" spans="1:20" ht="19.5" customHeight="1" x14ac:dyDescent="0.25">
      <c r="A5" s="648" t="s">
        <v>753</v>
      </c>
      <c r="B5" s="648"/>
      <c r="C5" s="648"/>
      <c r="D5" s="648"/>
      <c r="E5" s="648"/>
      <c r="F5" s="648"/>
      <c r="G5" s="648"/>
      <c r="H5" s="648"/>
      <c r="I5" s="648"/>
      <c r="J5" s="648"/>
      <c r="K5" s="648"/>
      <c r="L5" s="648"/>
    </row>
    <row r="6" spans="1:20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20" x14ac:dyDescent="0.2">
      <c r="A7" s="556" t="s">
        <v>883</v>
      </c>
      <c r="B7" s="556"/>
      <c r="F7" s="672" t="s">
        <v>17</v>
      </c>
      <c r="G7" s="672"/>
      <c r="H7" s="672"/>
      <c r="I7" s="672"/>
      <c r="J7" s="672"/>
      <c r="K7" s="672"/>
      <c r="L7" s="672"/>
    </row>
    <row r="8" spans="1:20" x14ac:dyDescent="0.2">
      <c r="A8" s="5"/>
      <c r="F8" s="200"/>
      <c r="G8" s="60"/>
      <c r="H8" s="60"/>
      <c r="I8" s="637" t="s">
        <v>896</v>
      </c>
      <c r="J8" s="637"/>
      <c r="K8" s="637"/>
      <c r="L8" s="637"/>
    </row>
    <row r="9" spans="1:20" s="5" customFormat="1" x14ac:dyDescent="0.2">
      <c r="A9" s="523" t="s">
        <v>2</v>
      </c>
      <c r="B9" s="523" t="s">
        <v>3</v>
      </c>
      <c r="C9" s="530" t="s">
        <v>18</v>
      </c>
      <c r="D9" s="531"/>
      <c r="E9" s="531"/>
      <c r="F9" s="531"/>
      <c r="G9" s="531"/>
      <c r="H9" s="530" t="s">
        <v>38</v>
      </c>
      <c r="I9" s="531"/>
      <c r="J9" s="531"/>
      <c r="K9" s="531"/>
      <c r="L9" s="531"/>
      <c r="R9" s="17"/>
      <c r="S9" s="18"/>
    </row>
    <row r="10" spans="1:20" s="5" customFormat="1" ht="77.45" customHeight="1" x14ac:dyDescent="0.2">
      <c r="A10" s="523"/>
      <c r="B10" s="523"/>
      <c r="C10" s="175" t="s">
        <v>665</v>
      </c>
      <c r="D10" s="175" t="s">
        <v>667</v>
      </c>
      <c r="E10" s="175" t="s">
        <v>66</v>
      </c>
      <c r="F10" s="175" t="s">
        <v>67</v>
      </c>
      <c r="G10" s="175" t="s">
        <v>751</v>
      </c>
      <c r="H10" s="175" t="s">
        <v>665</v>
      </c>
      <c r="I10" s="175" t="s">
        <v>667</v>
      </c>
      <c r="J10" s="175" t="s">
        <v>66</v>
      </c>
      <c r="K10" s="175" t="s">
        <v>67</v>
      </c>
      <c r="L10" s="175" t="s">
        <v>752</v>
      </c>
    </row>
    <row r="11" spans="1:20" s="5" customFormat="1" x14ac:dyDescent="0.2">
      <c r="A11" s="175">
        <v>1</v>
      </c>
      <c r="B11" s="175">
        <v>2</v>
      </c>
      <c r="C11" s="175">
        <v>3</v>
      </c>
      <c r="D11" s="175">
        <v>4</v>
      </c>
      <c r="E11" s="175">
        <v>5</v>
      </c>
      <c r="F11" s="175">
        <v>6</v>
      </c>
      <c r="G11" s="175">
        <v>7</v>
      </c>
      <c r="H11" s="175">
        <v>8</v>
      </c>
      <c r="I11" s="175">
        <v>9</v>
      </c>
      <c r="J11" s="175">
        <v>10</v>
      </c>
      <c r="K11" s="175">
        <v>11</v>
      </c>
      <c r="L11" s="175">
        <v>12</v>
      </c>
    </row>
    <row r="12" spans="1:20" s="5" customFormat="1" ht="12.75" customHeight="1" x14ac:dyDescent="0.2">
      <c r="A12" s="235">
        <v>1</v>
      </c>
      <c r="B12" s="235" t="s">
        <v>844</v>
      </c>
      <c r="C12" s="343">
        <v>571.29</v>
      </c>
      <c r="D12" s="343">
        <v>157.34</v>
      </c>
      <c r="E12" s="343">
        <v>423.6</v>
      </c>
      <c r="F12" s="343">
        <v>468.66</v>
      </c>
      <c r="G12" s="343">
        <f>SUM(D12+E12-F12)</f>
        <v>112.28000000000003</v>
      </c>
      <c r="H12" s="662" t="s">
        <v>849</v>
      </c>
      <c r="I12" s="663"/>
      <c r="J12" s="663"/>
      <c r="K12" s="663"/>
      <c r="L12" s="664"/>
      <c r="O12" s="412"/>
      <c r="P12" s="412"/>
      <c r="Q12" s="412"/>
      <c r="R12" s="412"/>
      <c r="T12" s="416"/>
    </row>
    <row r="13" spans="1:20" s="5" customFormat="1" ht="12.75" customHeight="1" x14ac:dyDescent="0.2">
      <c r="A13" s="235">
        <f>A12+1</f>
        <v>2</v>
      </c>
      <c r="B13" s="235" t="s">
        <v>809</v>
      </c>
      <c r="C13" s="343">
        <v>693.91</v>
      </c>
      <c r="D13" s="343">
        <v>183.3</v>
      </c>
      <c r="E13" s="343">
        <v>493.5</v>
      </c>
      <c r="F13" s="343">
        <v>558.78</v>
      </c>
      <c r="G13" s="343">
        <f t="shared" ref="G13:G42" si="0">SUM(D13+E13-F13)</f>
        <v>118.01999999999998</v>
      </c>
      <c r="H13" s="665"/>
      <c r="I13" s="666"/>
      <c r="J13" s="666"/>
      <c r="K13" s="666"/>
      <c r="L13" s="667"/>
      <c r="O13" s="412"/>
      <c r="P13" s="412"/>
      <c r="Q13" s="412"/>
      <c r="R13" s="412"/>
      <c r="T13" s="416"/>
    </row>
    <row r="14" spans="1:20" s="5" customFormat="1" ht="12.75" customHeight="1" x14ac:dyDescent="0.2">
      <c r="A14" s="235">
        <f t="shared" ref="A14:A42" si="1">A13+1</f>
        <v>3</v>
      </c>
      <c r="B14" s="235" t="s">
        <v>845</v>
      </c>
      <c r="C14" s="343">
        <v>1476.26</v>
      </c>
      <c r="D14" s="343">
        <v>414.33</v>
      </c>
      <c r="E14" s="343">
        <v>1115.48</v>
      </c>
      <c r="F14" s="514">
        <v>1168.46</v>
      </c>
      <c r="G14" s="343">
        <f t="shared" si="0"/>
        <v>361.34999999999991</v>
      </c>
      <c r="H14" s="665"/>
      <c r="I14" s="666"/>
      <c r="J14" s="666"/>
      <c r="K14" s="666"/>
      <c r="L14" s="667"/>
      <c r="O14" s="412"/>
      <c r="P14" s="412"/>
      <c r="Q14" s="412"/>
      <c r="R14" s="412"/>
      <c r="T14" s="416"/>
    </row>
    <row r="15" spans="1:20" s="5" customFormat="1" ht="12.75" customHeight="1" x14ac:dyDescent="0.2">
      <c r="A15" s="235">
        <f t="shared" si="1"/>
        <v>4</v>
      </c>
      <c r="B15" s="235" t="s">
        <v>810</v>
      </c>
      <c r="C15" s="343">
        <v>718.74</v>
      </c>
      <c r="D15" s="343">
        <v>188.91</v>
      </c>
      <c r="E15" s="343">
        <v>508.59</v>
      </c>
      <c r="F15" s="343">
        <v>583.88</v>
      </c>
      <c r="G15" s="343">
        <f t="shared" si="0"/>
        <v>113.62</v>
      </c>
      <c r="H15" s="665"/>
      <c r="I15" s="666"/>
      <c r="J15" s="666"/>
      <c r="K15" s="666"/>
      <c r="L15" s="667"/>
      <c r="O15" s="412"/>
      <c r="P15" s="412"/>
      <c r="Q15" s="412"/>
      <c r="R15" s="412"/>
      <c r="T15" s="416"/>
    </row>
    <row r="16" spans="1:20" s="5" customFormat="1" ht="12.75" customHeight="1" x14ac:dyDescent="0.2">
      <c r="A16" s="235">
        <f t="shared" si="1"/>
        <v>5</v>
      </c>
      <c r="B16" s="235" t="s">
        <v>811</v>
      </c>
      <c r="C16" s="343">
        <v>479.99</v>
      </c>
      <c r="D16" s="343">
        <v>127.61</v>
      </c>
      <c r="E16" s="343">
        <v>343.56</v>
      </c>
      <c r="F16" s="343">
        <v>408.42</v>
      </c>
      <c r="G16" s="343">
        <f t="shared" si="0"/>
        <v>62.75</v>
      </c>
      <c r="H16" s="665"/>
      <c r="I16" s="666"/>
      <c r="J16" s="666"/>
      <c r="K16" s="666"/>
      <c r="L16" s="667"/>
      <c r="O16" s="412"/>
      <c r="P16" s="412"/>
      <c r="Q16" s="412"/>
      <c r="R16" s="412"/>
      <c r="T16" s="416"/>
    </row>
    <row r="17" spans="1:20" s="5" customFormat="1" ht="12.75" customHeight="1" x14ac:dyDescent="0.2">
      <c r="A17" s="235">
        <f t="shared" si="1"/>
        <v>6</v>
      </c>
      <c r="B17" s="235" t="s">
        <v>812</v>
      </c>
      <c r="C17" s="343">
        <v>423.87</v>
      </c>
      <c r="D17" s="343">
        <v>109.85</v>
      </c>
      <c r="E17" s="343">
        <v>295.75</v>
      </c>
      <c r="F17" s="343">
        <v>343.02</v>
      </c>
      <c r="G17" s="343">
        <f t="shared" si="0"/>
        <v>62.580000000000041</v>
      </c>
      <c r="H17" s="665"/>
      <c r="I17" s="666"/>
      <c r="J17" s="666"/>
      <c r="K17" s="666"/>
      <c r="L17" s="667"/>
      <c r="O17" s="412"/>
      <c r="P17" s="412"/>
      <c r="Q17" s="412"/>
      <c r="R17" s="412"/>
      <c r="T17" s="416"/>
    </row>
    <row r="18" spans="1:20" s="5" customFormat="1" ht="12.75" customHeight="1" x14ac:dyDescent="0.2">
      <c r="A18" s="235">
        <f t="shared" si="1"/>
        <v>7</v>
      </c>
      <c r="B18" s="235" t="s">
        <v>813</v>
      </c>
      <c r="C18" s="343">
        <v>639.54999999999995</v>
      </c>
      <c r="D18" s="343">
        <v>175.73</v>
      </c>
      <c r="E18" s="343">
        <v>473.12</v>
      </c>
      <c r="F18" s="343">
        <v>571.46</v>
      </c>
      <c r="G18" s="343">
        <f t="shared" si="0"/>
        <v>77.389999999999986</v>
      </c>
      <c r="H18" s="665"/>
      <c r="I18" s="666"/>
      <c r="J18" s="666"/>
      <c r="K18" s="666"/>
      <c r="L18" s="667"/>
      <c r="O18" s="412"/>
      <c r="P18" s="412"/>
      <c r="Q18" s="412"/>
      <c r="R18" s="412"/>
      <c r="T18" s="416"/>
    </row>
    <row r="19" spans="1:20" s="5" customFormat="1" ht="12.75" customHeight="1" x14ac:dyDescent="0.2">
      <c r="A19" s="235">
        <f t="shared" si="1"/>
        <v>8</v>
      </c>
      <c r="B19" s="235" t="s">
        <v>814</v>
      </c>
      <c r="C19" s="343">
        <v>918.74</v>
      </c>
      <c r="D19" s="343">
        <v>246.17</v>
      </c>
      <c r="E19" s="343">
        <v>662.76</v>
      </c>
      <c r="F19" s="343">
        <v>797.08</v>
      </c>
      <c r="G19" s="343">
        <f t="shared" si="0"/>
        <v>111.84999999999991</v>
      </c>
      <c r="H19" s="665"/>
      <c r="I19" s="666"/>
      <c r="J19" s="666"/>
      <c r="K19" s="666"/>
      <c r="L19" s="667"/>
      <c r="O19" s="412"/>
      <c r="P19" s="412"/>
      <c r="Q19" s="412"/>
      <c r="R19" s="412"/>
      <c r="T19" s="416"/>
    </row>
    <row r="20" spans="1:20" s="5" customFormat="1" ht="12.75" customHeight="1" x14ac:dyDescent="0.2">
      <c r="A20" s="235">
        <f t="shared" si="1"/>
        <v>9</v>
      </c>
      <c r="B20" s="235" t="s">
        <v>815</v>
      </c>
      <c r="C20" s="343">
        <v>569.87</v>
      </c>
      <c r="D20" s="343">
        <v>149.75</v>
      </c>
      <c r="E20" s="343">
        <v>403.17</v>
      </c>
      <c r="F20" s="343">
        <v>482.92</v>
      </c>
      <c r="G20" s="343">
        <f t="shared" si="0"/>
        <v>70.000000000000057</v>
      </c>
      <c r="H20" s="665"/>
      <c r="I20" s="666"/>
      <c r="J20" s="666"/>
      <c r="K20" s="666"/>
      <c r="L20" s="667"/>
      <c r="O20" s="412"/>
      <c r="P20" s="412"/>
      <c r="Q20" s="412"/>
      <c r="R20" s="412"/>
      <c r="T20" s="416"/>
    </row>
    <row r="21" spans="1:20" s="5" customFormat="1" ht="12.75" customHeight="1" x14ac:dyDescent="0.2">
      <c r="A21" s="235">
        <f t="shared" si="1"/>
        <v>10</v>
      </c>
      <c r="B21" s="235" t="s">
        <v>816</v>
      </c>
      <c r="C21" s="343">
        <v>975.66</v>
      </c>
      <c r="D21" s="343">
        <v>258.75</v>
      </c>
      <c r="E21" s="343">
        <v>696.62</v>
      </c>
      <c r="F21" s="343">
        <v>818.62</v>
      </c>
      <c r="G21" s="343">
        <f t="shared" si="0"/>
        <v>136.75</v>
      </c>
      <c r="H21" s="665"/>
      <c r="I21" s="666"/>
      <c r="J21" s="666"/>
      <c r="K21" s="666"/>
      <c r="L21" s="667"/>
      <c r="O21" s="412"/>
      <c r="P21" s="412"/>
      <c r="Q21" s="412"/>
      <c r="R21" s="412"/>
      <c r="T21" s="416"/>
    </row>
    <row r="22" spans="1:20" s="5" customFormat="1" ht="12.75" customHeight="1" x14ac:dyDescent="0.2">
      <c r="A22" s="235">
        <f t="shared" si="1"/>
        <v>11</v>
      </c>
      <c r="B22" s="235" t="s">
        <v>846</v>
      </c>
      <c r="C22" s="343">
        <v>409.43</v>
      </c>
      <c r="D22" s="343">
        <v>111.02</v>
      </c>
      <c r="E22" s="343">
        <v>298.89999999999998</v>
      </c>
      <c r="F22" s="343">
        <v>349.15</v>
      </c>
      <c r="G22" s="343">
        <f t="shared" si="0"/>
        <v>60.769999999999982</v>
      </c>
      <c r="H22" s="665"/>
      <c r="I22" s="666"/>
      <c r="J22" s="666"/>
      <c r="K22" s="666"/>
      <c r="L22" s="667"/>
      <c r="O22" s="412"/>
      <c r="P22" s="412"/>
      <c r="Q22" s="412"/>
      <c r="R22" s="412"/>
      <c r="T22" s="416"/>
    </row>
    <row r="23" spans="1:20" s="5" customFormat="1" ht="12.75" customHeight="1" x14ac:dyDescent="0.2">
      <c r="A23" s="235">
        <f t="shared" si="1"/>
        <v>12</v>
      </c>
      <c r="B23" s="235" t="s">
        <v>817</v>
      </c>
      <c r="C23" s="343">
        <v>553.82000000000005</v>
      </c>
      <c r="D23" s="343">
        <v>144.65</v>
      </c>
      <c r="E23" s="343">
        <v>389.44</v>
      </c>
      <c r="F23" s="343">
        <v>464.2</v>
      </c>
      <c r="G23" s="343">
        <f t="shared" si="0"/>
        <v>69.890000000000043</v>
      </c>
      <c r="H23" s="665"/>
      <c r="I23" s="666"/>
      <c r="J23" s="666"/>
      <c r="K23" s="666"/>
      <c r="L23" s="667"/>
      <c r="O23" s="412"/>
      <c r="P23" s="412"/>
      <c r="Q23" s="412"/>
      <c r="R23" s="412"/>
      <c r="T23" s="416"/>
    </row>
    <row r="24" spans="1:20" s="5" customFormat="1" ht="12.75" customHeight="1" x14ac:dyDescent="0.2">
      <c r="A24" s="235">
        <f t="shared" si="1"/>
        <v>13</v>
      </c>
      <c r="B24" s="235" t="s">
        <v>818</v>
      </c>
      <c r="C24" s="343">
        <v>1532.11</v>
      </c>
      <c r="D24" s="343">
        <v>423.81</v>
      </c>
      <c r="E24" s="343">
        <v>1141.01</v>
      </c>
      <c r="F24" s="343">
        <v>1466.66</v>
      </c>
      <c r="G24" s="343">
        <f t="shared" si="0"/>
        <v>98.159999999999854</v>
      </c>
      <c r="H24" s="665"/>
      <c r="I24" s="666"/>
      <c r="J24" s="666"/>
      <c r="K24" s="666"/>
      <c r="L24" s="667"/>
      <c r="O24" s="412"/>
      <c r="P24" s="412"/>
      <c r="Q24" s="412"/>
      <c r="R24" s="412"/>
      <c r="T24" s="416"/>
    </row>
    <row r="25" spans="1:20" s="5" customFormat="1" ht="12.75" customHeight="1" x14ac:dyDescent="0.2">
      <c r="A25" s="235">
        <f t="shared" si="1"/>
        <v>14</v>
      </c>
      <c r="B25" s="235" t="s">
        <v>847</v>
      </c>
      <c r="C25" s="343">
        <v>597.95000000000005</v>
      </c>
      <c r="D25" s="343">
        <v>160.97</v>
      </c>
      <c r="E25" s="343">
        <v>433.39</v>
      </c>
      <c r="F25" s="343">
        <v>469</v>
      </c>
      <c r="G25" s="343">
        <f t="shared" si="0"/>
        <v>125.36000000000001</v>
      </c>
      <c r="H25" s="665"/>
      <c r="I25" s="666"/>
      <c r="J25" s="666"/>
      <c r="K25" s="666"/>
      <c r="L25" s="667"/>
      <c r="O25" s="412"/>
      <c r="P25" s="412"/>
      <c r="Q25" s="412"/>
      <c r="R25" s="412"/>
      <c r="T25" s="416"/>
    </row>
    <row r="26" spans="1:20" s="5" customFormat="1" ht="12.75" customHeight="1" x14ac:dyDescent="0.2">
      <c r="A26" s="235">
        <f t="shared" si="1"/>
        <v>15</v>
      </c>
      <c r="B26" s="235" t="s">
        <v>819</v>
      </c>
      <c r="C26" s="343">
        <v>877.43</v>
      </c>
      <c r="D26" s="343">
        <v>242.21</v>
      </c>
      <c r="E26" s="343">
        <v>652.1</v>
      </c>
      <c r="F26" s="343">
        <v>805.59</v>
      </c>
      <c r="G26" s="343">
        <f t="shared" si="0"/>
        <v>88.720000000000027</v>
      </c>
      <c r="H26" s="665"/>
      <c r="I26" s="666"/>
      <c r="J26" s="666"/>
      <c r="K26" s="666"/>
      <c r="L26" s="667"/>
      <c r="O26" s="412"/>
      <c r="P26" s="412"/>
      <c r="Q26" s="412"/>
      <c r="R26" s="412"/>
      <c r="T26" s="416"/>
    </row>
    <row r="27" spans="1:20" s="5" customFormat="1" ht="12.75" customHeight="1" x14ac:dyDescent="0.2">
      <c r="A27" s="235">
        <f t="shared" si="1"/>
        <v>16</v>
      </c>
      <c r="B27" s="235" t="s">
        <v>820</v>
      </c>
      <c r="C27" s="343">
        <v>922.6</v>
      </c>
      <c r="D27" s="343">
        <v>254.39</v>
      </c>
      <c r="E27" s="343">
        <v>684.9</v>
      </c>
      <c r="F27" s="514">
        <v>823.91</v>
      </c>
      <c r="G27" s="343">
        <f t="shared" si="0"/>
        <v>115.38</v>
      </c>
      <c r="H27" s="665"/>
      <c r="I27" s="666"/>
      <c r="J27" s="666"/>
      <c r="K27" s="666"/>
      <c r="L27" s="667"/>
      <c r="O27" s="412"/>
      <c r="P27" s="412"/>
      <c r="Q27" s="412"/>
      <c r="R27" s="412"/>
      <c r="T27" s="416"/>
    </row>
    <row r="28" spans="1:20" ht="12.75" customHeight="1" x14ac:dyDescent="0.2">
      <c r="A28" s="235">
        <f t="shared" si="1"/>
        <v>17</v>
      </c>
      <c r="B28" s="235" t="s">
        <v>821</v>
      </c>
      <c r="C28" s="305">
        <v>755.24</v>
      </c>
      <c r="D28" s="343">
        <v>201.26</v>
      </c>
      <c r="E28" s="343">
        <v>541.85</v>
      </c>
      <c r="F28" s="343">
        <v>676.85</v>
      </c>
      <c r="G28" s="343">
        <f t="shared" si="0"/>
        <v>66.259999999999991</v>
      </c>
      <c r="H28" s="665"/>
      <c r="I28" s="666"/>
      <c r="J28" s="666"/>
      <c r="K28" s="666"/>
      <c r="L28" s="667"/>
      <c r="O28" s="412"/>
      <c r="P28" s="412"/>
      <c r="Q28" s="412"/>
      <c r="R28" s="412"/>
      <c r="T28" s="416"/>
    </row>
    <row r="29" spans="1:20" ht="12.75" customHeight="1" x14ac:dyDescent="0.2">
      <c r="A29" s="235">
        <f t="shared" si="1"/>
        <v>18</v>
      </c>
      <c r="B29" s="235" t="s">
        <v>822</v>
      </c>
      <c r="C29" s="305">
        <v>1220.33</v>
      </c>
      <c r="D29" s="343">
        <v>320.61</v>
      </c>
      <c r="E29" s="343">
        <v>863.18</v>
      </c>
      <c r="F29" s="343">
        <v>1061.67</v>
      </c>
      <c r="G29" s="343">
        <f t="shared" si="0"/>
        <v>122.11999999999989</v>
      </c>
      <c r="H29" s="665"/>
      <c r="I29" s="666"/>
      <c r="J29" s="666"/>
      <c r="K29" s="666"/>
      <c r="L29" s="667"/>
      <c r="O29" s="412"/>
      <c r="P29" s="412"/>
      <c r="Q29" s="412"/>
      <c r="R29" s="412"/>
      <c r="T29" s="416"/>
    </row>
    <row r="30" spans="1:20" ht="12.75" customHeight="1" x14ac:dyDescent="0.2">
      <c r="A30" s="235">
        <f t="shared" si="1"/>
        <v>19</v>
      </c>
      <c r="B30" s="235" t="s">
        <v>848</v>
      </c>
      <c r="C30" s="305">
        <v>535.88</v>
      </c>
      <c r="D30" s="343">
        <v>149</v>
      </c>
      <c r="E30" s="343">
        <v>401.14</v>
      </c>
      <c r="F30" s="343">
        <v>495</v>
      </c>
      <c r="G30" s="343">
        <f t="shared" si="0"/>
        <v>55.139999999999986</v>
      </c>
      <c r="H30" s="665"/>
      <c r="I30" s="666"/>
      <c r="J30" s="666"/>
      <c r="K30" s="666"/>
      <c r="L30" s="667"/>
      <c r="O30" s="412"/>
      <c r="P30" s="412"/>
      <c r="Q30" s="412"/>
      <c r="R30" s="412"/>
      <c r="T30" s="416"/>
    </row>
    <row r="31" spans="1:20" ht="12.75" customHeight="1" x14ac:dyDescent="0.2">
      <c r="A31" s="235">
        <f t="shared" si="1"/>
        <v>20</v>
      </c>
      <c r="B31" s="235" t="s">
        <v>823</v>
      </c>
      <c r="C31" s="305">
        <v>1189.6500000000001</v>
      </c>
      <c r="D31" s="343">
        <v>320.82</v>
      </c>
      <c r="E31" s="343">
        <v>863.73</v>
      </c>
      <c r="F31" s="343">
        <v>1044.76</v>
      </c>
      <c r="G31" s="343">
        <f t="shared" si="0"/>
        <v>139.78999999999996</v>
      </c>
      <c r="H31" s="665"/>
      <c r="I31" s="666"/>
      <c r="J31" s="666"/>
      <c r="K31" s="666"/>
      <c r="L31" s="667"/>
      <c r="O31" s="412"/>
      <c r="P31" s="412"/>
      <c r="Q31" s="412"/>
      <c r="R31" s="412"/>
      <c r="T31" s="416"/>
    </row>
    <row r="32" spans="1:20" ht="12.75" customHeight="1" x14ac:dyDescent="0.2">
      <c r="A32" s="235">
        <f t="shared" si="1"/>
        <v>21</v>
      </c>
      <c r="B32" s="235" t="s">
        <v>824</v>
      </c>
      <c r="C32" s="305">
        <v>434.03</v>
      </c>
      <c r="D32" s="343">
        <v>114.54</v>
      </c>
      <c r="E32" s="343">
        <v>308.37</v>
      </c>
      <c r="F32" s="343">
        <v>376.92</v>
      </c>
      <c r="G32" s="343">
        <f t="shared" si="0"/>
        <v>45.990000000000009</v>
      </c>
      <c r="H32" s="665"/>
      <c r="I32" s="666"/>
      <c r="J32" s="666"/>
      <c r="K32" s="666"/>
      <c r="L32" s="667"/>
      <c r="O32" s="412"/>
      <c r="P32" s="412"/>
      <c r="Q32" s="412"/>
      <c r="R32" s="412"/>
      <c r="T32" s="416"/>
    </row>
    <row r="33" spans="1:20" ht="12.75" customHeight="1" x14ac:dyDescent="0.2">
      <c r="A33" s="235">
        <f t="shared" si="1"/>
        <v>22</v>
      </c>
      <c r="B33" s="235" t="s">
        <v>825</v>
      </c>
      <c r="C33" s="305">
        <v>382.69</v>
      </c>
      <c r="D33" s="343">
        <v>101.46</v>
      </c>
      <c r="E33" s="343">
        <v>273.14999999999998</v>
      </c>
      <c r="F33" s="343">
        <v>329.8</v>
      </c>
      <c r="G33" s="343">
        <f t="shared" si="0"/>
        <v>44.809999999999945</v>
      </c>
      <c r="H33" s="665"/>
      <c r="I33" s="666"/>
      <c r="J33" s="666"/>
      <c r="K33" s="666"/>
      <c r="L33" s="667"/>
      <c r="O33" s="412"/>
      <c r="P33" s="412"/>
      <c r="Q33" s="412"/>
      <c r="R33" s="412"/>
      <c r="T33" s="416"/>
    </row>
    <row r="34" spans="1:20" ht="12.75" customHeight="1" x14ac:dyDescent="0.2">
      <c r="A34" s="235">
        <f t="shared" si="1"/>
        <v>23</v>
      </c>
      <c r="B34" s="235" t="s">
        <v>826</v>
      </c>
      <c r="C34" s="305">
        <v>1730.71</v>
      </c>
      <c r="D34" s="343">
        <v>458.09</v>
      </c>
      <c r="E34" s="343">
        <v>1233.32</v>
      </c>
      <c r="F34" s="343">
        <v>1543.89</v>
      </c>
      <c r="G34" s="343">
        <f t="shared" si="0"/>
        <v>147.51999999999975</v>
      </c>
      <c r="H34" s="665"/>
      <c r="I34" s="666"/>
      <c r="J34" s="666"/>
      <c r="K34" s="666"/>
      <c r="L34" s="667"/>
      <c r="O34" s="412"/>
      <c r="P34" s="412"/>
      <c r="Q34" s="412"/>
      <c r="R34" s="412"/>
      <c r="T34" s="416"/>
    </row>
    <row r="35" spans="1:20" ht="12.75" customHeight="1" x14ac:dyDescent="0.2">
      <c r="A35" s="235">
        <f t="shared" si="1"/>
        <v>24</v>
      </c>
      <c r="B35" s="235" t="s">
        <v>827</v>
      </c>
      <c r="C35" s="305">
        <v>1270.3800000000001</v>
      </c>
      <c r="D35" s="343">
        <v>345.13</v>
      </c>
      <c r="E35" s="343">
        <v>929.19</v>
      </c>
      <c r="F35" s="343">
        <v>1051.21</v>
      </c>
      <c r="G35" s="343">
        <f t="shared" si="0"/>
        <v>223.11000000000013</v>
      </c>
      <c r="H35" s="665"/>
      <c r="I35" s="666"/>
      <c r="J35" s="666"/>
      <c r="K35" s="666"/>
      <c r="L35" s="667"/>
      <c r="O35" s="412"/>
      <c r="P35" s="412"/>
      <c r="Q35" s="412"/>
      <c r="R35" s="412"/>
      <c r="T35" s="416"/>
    </row>
    <row r="36" spans="1:20" ht="12.75" customHeight="1" x14ac:dyDescent="0.2">
      <c r="A36" s="235">
        <f t="shared" si="1"/>
        <v>25</v>
      </c>
      <c r="B36" s="235" t="s">
        <v>828</v>
      </c>
      <c r="C36" s="305">
        <v>973.25</v>
      </c>
      <c r="D36" s="343">
        <v>262.97000000000003</v>
      </c>
      <c r="E36" s="343">
        <v>708</v>
      </c>
      <c r="F36" s="343">
        <v>932.3</v>
      </c>
      <c r="G36" s="343">
        <f t="shared" si="0"/>
        <v>38.670000000000073</v>
      </c>
      <c r="H36" s="665"/>
      <c r="I36" s="666"/>
      <c r="J36" s="666"/>
      <c r="K36" s="666"/>
      <c r="L36" s="667"/>
      <c r="O36" s="412"/>
      <c r="P36" s="412"/>
      <c r="Q36" s="412"/>
      <c r="R36" s="412"/>
      <c r="T36" s="416"/>
    </row>
    <row r="37" spans="1:20" ht="12.75" customHeight="1" x14ac:dyDescent="0.2">
      <c r="A37" s="235">
        <f t="shared" si="1"/>
        <v>26</v>
      </c>
      <c r="B37" s="235" t="s">
        <v>829</v>
      </c>
      <c r="C37" s="305">
        <v>756.54</v>
      </c>
      <c r="D37" s="343">
        <v>189.19</v>
      </c>
      <c r="E37" s="343">
        <v>509.36</v>
      </c>
      <c r="F37" s="343">
        <v>582.85</v>
      </c>
      <c r="G37" s="343">
        <f t="shared" si="0"/>
        <v>115.69999999999993</v>
      </c>
      <c r="H37" s="665"/>
      <c r="I37" s="666"/>
      <c r="J37" s="666"/>
      <c r="K37" s="666"/>
      <c r="L37" s="667"/>
      <c r="O37" s="412"/>
      <c r="P37" s="412"/>
      <c r="Q37" s="412"/>
      <c r="R37" s="412"/>
      <c r="T37" s="416"/>
    </row>
    <row r="38" spans="1:20" ht="12.75" customHeight="1" x14ac:dyDescent="0.2">
      <c r="A38" s="235">
        <f t="shared" si="1"/>
        <v>27</v>
      </c>
      <c r="B38" s="235" t="s">
        <v>830</v>
      </c>
      <c r="C38" s="305">
        <v>1073.6600000000001</v>
      </c>
      <c r="D38" s="343">
        <v>284.92</v>
      </c>
      <c r="E38" s="343">
        <v>767.09</v>
      </c>
      <c r="F38" s="343">
        <v>830.93</v>
      </c>
      <c r="G38" s="343">
        <f t="shared" si="0"/>
        <v>221.08000000000004</v>
      </c>
      <c r="H38" s="665"/>
      <c r="I38" s="666"/>
      <c r="J38" s="666"/>
      <c r="K38" s="666"/>
      <c r="L38" s="667"/>
      <c r="O38" s="412"/>
      <c r="P38" s="412"/>
      <c r="Q38" s="412"/>
      <c r="R38" s="412"/>
      <c r="T38" s="416"/>
    </row>
    <row r="39" spans="1:20" ht="12.75" customHeight="1" x14ac:dyDescent="0.2">
      <c r="A39" s="235">
        <f t="shared" si="1"/>
        <v>28</v>
      </c>
      <c r="B39" s="168" t="s">
        <v>831</v>
      </c>
      <c r="C39" s="305">
        <v>540</v>
      </c>
      <c r="D39" s="343">
        <v>138.9</v>
      </c>
      <c r="E39" s="343">
        <v>373.95</v>
      </c>
      <c r="F39" s="343">
        <v>402</v>
      </c>
      <c r="G39" s="343">
        <f t="shared" si="0"/>
        <v>110.85000000000002</v>
      </c>
      <c r="H39" s="665"/>
      <c r="I39" s="666"/>
      <c r="J39" s="666"/>
      <c r="K39" s="666"/>
      <c r="L39" s="667"/>
      <c r="O39" s="412"/>
      <c r="P39" s="412"/>
      <c r="Q39" s="412"/>
      <c r="R39" s="412"/>
      <c r="T39" s="416"/>
    </row>
    <row r="40" spans="1:20" ht="12.75" customHeight="1" x14ac:dyDescent="0.2">
      <c r="A40" s="235">
        <f t="shared" si="1"/>
        <v>29</v>
      </c>
      <c r="B40" s="168" t="s">
        <v>832</v>
      </c>
      <c r="C40" s="305">
        <v>406.08</v>
      </c>
      <c r="D40" s="343">
        <v>104.41</v>
      </c>
      <c r="E40" s="343">
        <v>281.10000000000002</v>
      </c>
      <c r="F40" s="343">
        <v>333.6</v>
      </c>
      <c r="G40" s="343">
        <f t="shared" si="0"/>
        <v>51.909999999999968</v>
      </c>
      <c r="H40" s="665"/>
      <c r="I40" s="666"/>
      <c r="J40" s="666"/>
      <c r="K40" s="666"/>
      <c r="L40" s="667"/>
      <c r="O40" s="412"/>
      <c r="P40" s="412"/>
      <c r="Q40" s="412"/>
      <c r="R40" s="412"/>
      <c r="T40" s="416"/>
    </row>
    <row r="41" spans="1:20" ht="12.75" customHeight="1" x14ac:dyDescent="0.2">
      <c r="A41" s="235">
        <f t="shared" si="1"/>
        <v>30</v>
      </c>
      <c r="B41" s="168" t="s">
        <v>833</v>
      </c>
      <c r="C41" s="305">
        <v>519.65</v>
      </c>
      <c r="D41" s="343">
        <v>136.81</v>
      </c>
      <c r="E41" s="343">
        <v>368.33</v>
      </c>
      <c r="F41" s="343">
        <v>375.96</v>
      </c>
      <c r="G41" s="343">
        <f t="shared" si="0"/>
        <v>129.18</v>
      </c>
      <c r="H41" s="665"/>
      <c r="I41" s="666"/>
      <c r="J41" s="666"/>
      <c r="K41" s="666"/>
      <c r="L41" s="667"/>
      <c r="O41" s="412"/>
      <c r="P41" s="412"/>
      <c r="Q41" s="412"/>
      <c r="R41" s="412"/>
      <c r="T41" s="416"/>
    </row>
    <row r="42" spans="1:20" ht="12.75" customHeight="1" x14ac:dyDescent="0.2">
      <c r="A42" s="235">
        <f t="shared" si="1"/>
        <v>31</v>
      </c>
      <c r="B42" s="168" t="s">
        <v>834</v>
      </c>
      <c r="C42" s="305">
        <v>600.01</v>
      </c>
      <c r="D42" s="343">
        <v>158.35</v>
      </c>
      <c r="E42" s="343">
        <v>426.33</v>
      </c>
      <c r="F42" s="343">
        <v>488.28</v>
      </c>
      <c r="G42" s="343">
        <f t="shared" si="0"/>
        <v>96.399999999999977</v>
      </c>
      <c r="H42" s="665"/>
      <c r="I42" s="666"/>
      <c r="J42" s="666"/>
      <c r="K42" s="666"/>
      <c r="L42" s="667"/>
      <c r="O42" s="412"/>
      <c r="P42" s="412"/>
      <c r="Q42" s="412"/>
      <c r="R42" s="412"/>
      <c r="T42" s="416"/>
    </row>
    <row r="43" spans="1:20" s="5" customFormat="1" x14ac:dyDescent="0.2">
      <c r="A43" s="311"/>
      <c r="B43" s="311" t="s">
        <v>835</v>
      </c>
      <c r="C43" s="345">
        <f>SUM(C12:C42)</f>
        <v>24749.32</v>
      </c>
      <c r="D43" s="345">
        <f t="shared" ref="D43:G43" si="2">SUM(D12:D42)</f>
        <v>6635.2500000000009</v>
      </c>
      <c r="E43" s="345">
        <f t="shared" si="2"/>
        <v>17863.980000000003</v>
      </c>
      <c r="F43" s="345">
        <f t="shared" si="2"/>
        <v>21105.829999999994</v>
      </c>
      <c r="G43" s="345">
        <f t="shared" si="2"/>
        <v>3393.3999999999996</v>
      </c>
      <c r="H43" s="668"/>
      <c r="I43" s="669"/>
      <c r="J43" s="669"/>
      <c r="K43" s="669"/>
      <c r="L43" s="670"/>
    </row>
    <row r="44" spans="1:20" x14ac:dyDescent="0.2">
      <c r="A44" s="9" t="s">
        <v>750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20" ht="15.75" customHeight="1" x14ac:dyDescent="0.2">
      <c r="A45" s="5"/>
      <c r="B45" s="5"/>
      <c r="C45" s="5"/>
      <c r="D45" s="371"/>
      <c r="E45" s="5"/>
      <c r="F45" s="5"/>
      <c r="G45" s="5"/>
      <c r="H45" s="5"/>
      <c r="I45" s="5"/>
      <c r="J45" s="5"/>
      <c r="K45" s="5"/>
      <c r="L45" s="5"/>
    </row>
    <row r="46" spans="1:20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20" x14ac:dyDescent="0.2">
      <c r="A47" s="5"/>
    </row>
    <row r="48" spans="1:20" ht="15.75" x14ac:dyDescent="0.25">
      <c r="F48" s="440"/>
      <c r="I48" s="618" t="s">
        <v>868</v>
      </c>
      <c r="J48" s="618"/>
      <c r="K48" s="618"/>
      <c r="L48" s="618"/>
    </row>
    <row r="49" spans="9:12" ht="15.75" x14ac:dyDescent="0.25">
      <c r="I49" s="618" t="s">
        <v>869</v>
      </c>
      <c r="J49" s="618"/>
      <c r="K49" s="618"/>
      <c r="L49" s="618"/>
    </row>
  </sheetData>
  <mergeCells count="14">
    <mergeCell ref="I48:L48"/>
    <mergeCell ref="I49:L49"/>
    <mergeCell ref="H12:L43"/>
    <mergeCell ref="I8:L8"/>
    <mergeCell ref="A9:A10"/>
    <mergeCell ref="B9:B10"/>
    <mergeCell ref="C9:G9"/>
    <mergeCell ref="H9:L9"/>
    <mergeCell ref="F7:L7"/>
    <mergeCell ref="A7:B7"/>
    <mergeCell ref="L1:N1"/>
    <mergeCell ref="A2:L2"/>
    <mergeCell ref="A3:L3"/>
    <mergeCell ref="A5:L5"/>
  </mergeCells>
  <phoneticPr fontId="0" type="noConversion"/>
  <printOptions horizontalCentered="1"/>
  <pageMargins left="0.48" right="0.45" top="0.39" bottom="0" header="0.31496062992125984" footer="0.31496062992125984"/>
  <pageSetup paperSize="9" scale="7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9"/>
  <sheetViews>
    <sheetView topLeftCell="C8" zoomScaleSheetLayoutView="70" workbookViewId="0">
      <selection activeCell="M46" sqref="M46"/>
    </sheetView>
  </sheetViews>
  <sheetFormatPr defaultColWidth="9.140625" defaultRowHeight="12.75" x14ac:dyDescent="0.2"/>
  <cols>
    <col min="1" max="1" width="5.7109375" style="80" customWidth="1"/>
    <col min="2" max="2" width="17" style="80" customWidth="1"/>
    <col min="3" max="3" width="13" style="80" customWidth="1"/>
    <col min="4" max="4" width="12" style="80" customWidth="1"/>
    <col min="5" max="5" width="12.42578125" style="80" customWidth="1"/>
    <col min="6" max="6" width="12.7109375" style="80" customWidth="1"/>
    <col min="7" max="7" width="13.140625" style="80" customWidth="1"/>
    <col min="8" max="8" width="12.7109375" style="80" customWidth="1"/>
    <col min="9" max="9" width="12.140625" style="80" customWidth="1"/>
    <col min="10" max="10" width="12.140625" style="146" customWidth="1"/>
    <col min="11" max="11" width="16.5703125" style="80" customWidth="1"/>
    <col min="12" max="12" width="13.140625" style="80" customWidth="1"/>
    <col min="13" max="13" width="12.7109375" style="80" customWidth="1"/>
    <col min="14" max="16384" width="9.140625" style="80"/>
  </cols>
  <sheetData>
    <row r="1" spans="1:21" x14ac:dyDescent="0.2">
      <c r="K1" s="552" t="s">
        <v>208</v>
      </c>
      <c r="L1" s="552"/>
      <c r="M1" s="552"/>
    </row>
    <row r="2" spans="1:21" ht="12.75" customHeight="1" x14ac:dyDescent="0.2"/>
    <row r="3" spans="1:21" ht="15.75" x14ac:dyDescent="0.25">
      <c r="A3" s="681" t="s">
        <v>0</v>
      </c>
      <c r="B3" s="681"/>
      <c r="C3" s="681"/>
      <c r="D3" s="681"/>
      <c r="E3" s="681"/>
      <c r="F3" s="681"/>
      <c r="G3" s="681"/>
      <c r="H3" s="681"/>
      <c r="I3" s="681"/>
      <c r="J3" s="681"/>
      <c r="K3" s="681"/>
      <c r="L3" s="681"/>
      <c r="M3" s="681"/>
    </row>
    <row r="4" spans="1:21" ht="20.25" x14ac:dyDescent="0.3">
      <c r="A4" s="680" t="s">
        <v>646</v>
      </c>
      <c r="B4" s="680"/>
      <c r="C4" s="680"/>
      <c r="D4" s="680"/>
      <c r="E4" s="680"/>
      <c r="F4" s="680"/>
      <c r="G4" s="680"/>
      <c r="H4" s="680"/>
      <c r="I4" s="680"/>
      <c r="J4" s="680"/>
      <c r="K4" s="680"/>
      <c r="L4" s="680"/>
      <c r="M4" s="680"/>
    </row>
    <row r="5" spans="1:21" ht="10.5" customHeight="1" x14ac:dyDescent="0.2"/>
    <row r="6" spans="1:21" ht="15.75" x14ac:dyDescent="0.25">
      <c r="A6" s="679" t="s">
        <v>668</v>
      </c>
      <c r="B6" s="679"/>
      <c r="C6" s="679"/>
      <c r="D6" s="679"/>
      <c r="E6" s="679"/>
      <c r="F6" s="679"/>
      <c r="G6" s="679"/>
      <c r="H6" s="679"/>
      <c r="I6" s="679"/>
      <c r="J6" s="679"/>
      <c r="K6" s="679"/>
      <c r="L6" s="679"/>
      <c r="M6" s="679"/>
    </row>
    <row r="7" spans="1:21" ht="15.75" x14ac:dyDescent="0.25">
      <c r="B7" s="208"/>
      <c r="C7" s="208"/>
      <c r="D7" s="208"/>
      <c r="E7" s="208"/>
      <c r="F7" s="208"/>
      <c r="G7" s="208"/>
      <c r="H7" s="208"/>
      <c r="L7" s="678" t="s">
        <v>187</v>
      </c>
      <c r="M7" s="678"/>
    </row>
    <row r="8" spans="1:21" ht="15.75" x14ac:dyDescent="0.25">
      <c r="A8" s="125" t="s">
        <v>885</v>
      </c>
      <c r="C8" s="208"/>
      <c r="D8" s="208"/>
      <c r="E8" s="208"/>
      <c r="F8" s="208"/>
      <c r="G8" s="637" t="s">
        <v>894</v>
      </c>
      <c r="H8" s="637"/>
      <c r="I8" s="637"/>
      <c r="J8" s="637"/>
      <c r="K8" s="637"/>
      <c r="L8" s="637"/>
      <c r="M8" s="637"/>
    </row>
    <row r="9" spans="1:21" x14ac:dyDescent="0.2">
      <c r="A9" s="682" t="s">
        <v>20</v>
      </c>
      <c r="B9" s="685" t="s">
        <v>3</v>
      </c>
      <c r="C9" s="674" t="s">
        <v>669</v>
      </c>
      <c r="D9" s="674" t="s">
        <v>667</v>
      </c>
      <c r="E9" s="674" t="s">
        <v>223</v>
      </c>
      <c r="F9" s="674" t="s">
        <v>222</v>
      </c>
      <c r="G9" s="674"/>
      <c r="H9" s="674" t="s">
        <v>184</v>
      </c>
      <c r="I9" s="674"/>
      <c r="J9" s="675" t="s">
        <v>438</v>
      </c>
      <c r="K9" s="674" t="s">
        <v>186</v>
      </c>
      <c r="L9" s="674" t="s">
        <v>414</v>
      </c>
      <c r="M9" s="674" t="s">
        <v>243</v>
      </c>
    </row>
    <row r="10" spans="1:21" x14ac:dyDescent="0.2">
      <c r="A10" s="683"/>
      <c r="B10" s="685"/>
      <c r="C10" s="674"/>
      <c r="D10" s="674"/>
      <c r="E10" s="674"/>
      <c r="F10" s="674"/>
      <c r="G10" s="674"/>
      <c r="H10" s="674"/>
      <c r="I10" s="674"/>
      <c r="J10" s="676"/>
      <c r="K10" s="674"/>
      <c r="L10" s="674"/>
      <c r="M10" s="674"/>
    </row>
    <row r="11" spans="1:21" ht="27" customHeight="1" x14ac:dyDescent="0.2">
      <c r="A11" s="684"/>
      <c r="B11" s="685"/>
      <c r="C11" s="674"/>
      <c r="D11" s="674"/>
      <c r="E11" s="674"/>
      <c r="F11" s="203" t="s">
        <v>185</v>
      </c>
      <c r="G11" s="203" t="s">
        <v>244</v>
      </c>
      <c r="H11" s="203" t="s">
        <v>185</v>
      </c>
      <c r="I11" s="203" t="s">
        <v>244</v>
      </c>
      <c r="J11" s="677"/>
      <c r="K11" s="674"/>
      <c r="L11" s="674"/>
      <c r="M11" s="674"/>
    </row>
    <row r="12" spans="1:21" x14ac:dyDescent="0.2">
      <c r="A12" s="83">
        <v>1</v>
      </c>
      <c r="B12" s="83">
        <v>2</v>
      </c>
      <c r="C12" s="83">
        <v>3</v>
      </c>
      <c r="D12" s="83">
        <v>4</v>
      </c>
      <c r="E12" s="83">
        <v>5</v>
      </c>
      <c r="F12" s="83">
        <v>6</v>
      </c>
      <c r="G12" s="83">
        <v>7</v>
      </c>
      <c r="H12" s="83">
        <v>8</v>
      </c>
      <c r="I12" s="83">
        <v>9</v>
      </c>
      <c r="J12" s="147">
        <v>10</v>
      </c>
      <c r="K12" s="83">
        <v>11</v>
      </c>
      <c r="L12" s="97">
        <v>12</v>
      </c>
      <c r="M12" s="97">
        <v>13</v>
      </c>
    </row>
    <row r="13" spans="1:21" x14ac:dyDescent="0.2">
      <c r="A13" s="235">
        <v>1</v>
      </c>
      <c r="B13" s="235" t="s">
        <v>844</v>
      </c>
      <c r="C13" s="346">
        <v>34.809551999999996</v>
      </c>
      <c r="D13" s="346">
        <v>1.19</v>
      </c>
      <c r="E13" s="346">
        <v>35.090000000000003</v>
      </c>
      <c r="F13" s="346">
        <v>1108.57</v>
      </c>
      <c r="G13" s="346">
        <v>35.25</v>
      </c>
      <c r="H13" s="346">
        <v>1108.57</v>
      </c>
      <c r="I13" s="346">
        <v>35.25</v>
      </c>
      <c r="J13" s="347">
        <f>G13-I13</f>
        <v>0</v>
      </c>
      <c r="K13" s="346">
        <f>D13+E13-I13</f>
        <v>1.0300000000000011</v>
      </c>
      <c r="L13" s="346">
        <v>0</v>
      </c>
      <c r="M13" s="346">
        <v>0</v>
      </c>
      <c r="O13" s="483"/>
      <c r="P13" s="483"/>
      <c r="Q13" s="483"/>
      <c r="R13" s="483"/>
      <c r="S13" s="483"/>
      <c r="T13" s="483"/>
      <c r="U13" s="483"/>
    </row>
    <row r="14" spans="1:21" x14ac:dyDescent="0.2">
      <c r="A14" s="235">
        <f>A13+1</f>
        <v>2</v>
      </c>
      <c r="B14" s="235" t="s">
        <v>809</v>
      </c>
      <c r="C14" s="346">
        <v>38.073185999999993</v>
      </c>
      <c r="D14" s="346">
        <v>1</v>
      </c>
      <c r="E14" s="346">
        <v>37.97</v>
      </c>
      <c r="F14" s="346">
        <v>1210.8699999999999</v>
      </c>
      <c r="G14" s="346">
        <v>38.51</v>
      </c>
      <c r="H14" s="346">
        <v>1210.8699999999999</v>
      </c>
      <c r="I14" s="346">
        <v>38.51</v>
      </c>
      <c r="J14" s="347">
        <f t="shared" ref="J14:J43" si="0">G14-I14</f>
        <v>0</v>
      </c>
      <c r="K14" s="346">
        <f t="shared" ref="K14:K43" si="1">D14+E14-I14</f>
        <v>0.46000000000000085</v>
      </c>
      <c r="L14" s="346">
        <v>0</v>
      </c>
      <c r="M14" s="346">
        <v>0</v>
      </c>
      <c r="O14" s="483"/>
      <c r="P14" s="483"/>
      <c r="Q14" s="483"/>
      <c r="R14" s="483"/>
      <c r="S14" s="483"/>
      <c r="T14" s="483"/>
      <c r="U14" s="483"/>
    </row>
    <row r="15" spans="1:21" x14ac:dyDescent="0.2">
      <c r="A15" s="235">
        <f t="shared" ref="A15:A43" si="2">A14+1</f>
        <v>3</v>
      </c>
      <c r="B15" s="235" t="s">
        <v>845</v>
      </c>
      <c r="C15" s="346">
        <v>83.024394000000001</v>
      </c>
      <c r="D15" s="346">
        <v>2.56</v>
      </c>
      <c r="E15" s="346">
        <v>78.77</v>
      </c>
      <c r="F15" s="346">
        <v>2542.0100000000002</v>
      </c>
      <c r="G15" s="346">
        <v>80.84</v>
      </c>
      <c r="H15" s="346">
        <v>2542.0100000000002</v>
      </c>
      <c r="I15" s="346">
        <v>80.84</v>
      </c>
      <c r="J15" s="347">
        <f t="shared" si="0"/>
        <v>0</v>
      </c>
      <c r="K15" s="346">
        <f t="shared" si="1"/>
        <v>0.48999999999999488</v>
      </c>
      <c r="L15" s="346">
        <v>0</v>
      </c>
      <c r="M15" s="346">
        <v>0</v>
      </c>
      <c r="O15" s="483"/>
      <c r="P15" s="483"/>
      <c r="Q15" s="483"/>
      <c r="R15" s="483"/>
      <c r="S15" s="483"/>
      <c r="T15" s="483"/>
      <c r="U15" s="483"/>
    </row>
    <row r="16" spans="1:21" x14ac:dyDescent="0.2">
      <c r="A16" s="235">
        <f t="shared" si="2"/>
        <v>4</v>
      </c>
      <c r="B16" s="235" t="s">
        <v>810</v>
      </c>
      <c r="C16" s="346">
        <v>31.557048000000002</v>
      </c>
      <c r="D16" s="346">
        <v>1.72</v>
      </c>
      <c r="E16" s="346">
        <v>29.6</v>
      </c>
      <c r="F16" s="346">
        <v>984.24</v>
      </c>
      <c r="G16" s="346">
        <v>31.3</v>
      </c>
      <c r="H16" s="346">
        <v>984.24</v>
      </c>
      <c r="I16" s="346">
        <v>31.3</v>
      </c>
      <c r="J16" s="347">
        <f t="shared" si="0"/>
        <v>0</v>
      </c>
      <c r="K16" s="346">
        <f t="shared" si="1"/>
        <v>1.9999999999999574E-2</v>
      </c>
      <c r="L16" s="346">
        <v>0</v>
      </c>
      <c r="M16" s="346">
        <v>0</v>
      </c>
      <c r="O16" s="483"/>
      <c r="P16" s="483"/>
      <c r="Q16" s="483"/>
      <c r="R16" s="483"/>
      <c r="S16" s="483"/>
      <c r="T16" s="483"/>
      <c r="U16" s="483"/>
    </row>
    <row r="17" spans="1:21" x14ac:dyDescent="0.2">
      <c r="A17" s="235">
        <f t="shared" si="2"/>
        <v>5</v>
      </c>
      <c r="B17" s="235" t="s">
        <v>811</v>
      </c>
      <c r="C17" s="346">
        <v>21.021389999999997</v>
      </c>
      <c r="D17" s="346">
        <v>1.44</v>
      </c>
      <c r="E17" s="346">
        <v>19.079999999999998</v>
      </c>
      <c r="F17" s="346">
        <v>639.54</v>
      </c>
      <c r="G17" s="346">
        <v>20.34</v>
      </c>
      <c r="H17" s="346">
        <v>639.54</v>
      </c>
      <c r="I17" s="346">
        <v>20.34</v>
      </c>
      <c r="J17" s="347">
        <f t="shared" si="0"/>
        <v>0</v>
      </c>
      <c r="K17" s="346">
        <f t="shared" si="1"/>
        <v>0.17999999999999972</v>
      </c>
      <c r="L17" s="346">
        <v>0</v>
      </c>
      <c r="M17" s="346">
        <v>0</v>
      </c>
      <c r="O17" s="483"/>
      <c r="P17" s="483"/>
      <c r="Q17" s="483"/>
      <c r="R17" s="483"/>
      <c r="S17" s="483"/>
      <c r="T17" s="483"/>
      <c r="U17" s="483"/>
    </row>
    <row r="18" spans="1:21" x14ac:dyDescent="0.2">
      <c r="A18" s="235">
        <f t="shared" si="2"/>
        <v>6</v>
      </c>
      <c r="B18" s="235" t="s">
        <v>812</v>
      </c>
      <c r="C18" s="346">
        <v>23.360916</v>
      </c>
      <c r="D18" s="346">
        <v>1</v>
      </c>
      <c r="E18" s="346">
        <v>21.65</v>
      </c>
      <c r="F18" s="346">
        <v>695.08</v>
      </c>
      <c r="G18" s="346">
        <v>22.1</v>
      </c>
      <c r="H18" s="346">
        <v>695.08</v>
      </c>
      <c r="I18" s="346">
        <v>22.1</v>
      </c>
      <c r="J18" s="347">
        <f t="shared" si="0"/>
        <v>0</v>
      </c>
      <c r="K18" s="346">
        <f t="shared" si="1"/>
        <v>0.54999999999999716</v>
      </c>
      <c r="L18" s="346">
        <v>0</v>
      </c>
      <c r="M18" s="346">
        <v>0</v>
      </c>
      <c r="O18" s="483"/>
      <c r="P18" s="483"/>
      <c r="Q18" s="483"/>
      <c r="R18" s="483"/>
      <c r="S18" s="483"/>
      <c r="T18" s="483"/>
      <c r="U18" s="483"/>
    </row>
    <row r="19" spans="1:21" x14ac:dyDescent="0.2">
      <c r="A19" s="235">
        <f t="shared" si="2"/>
        <v>7</v>
      </c>
      <c r="B19" s="235" t="s">
        <v>813</v>
      </c>
      <c r="C19" s="346">
        <v>33.182981999999996</v>
      </c>
      <c r="D19" s="346">
        <v>1.58</v>
      </c>
      <c r="E19" s="346">
        <v>34.119999999999997</v>
      </c>
      <c r="F19" s="346">
        <v>1097.79</v>
      </c>
      <c r="G19" s="346">
        <v>34.909999999999997</v>
      </c>
      <c r="H19" s="346">
        <v>1097.79</v>
      </c>
      <c r="I19" s="346">
        <v>34.909999999999997</v>
      </c>
      <c r="J19" s="347">
        <f t="shared" si="0"/>
        <v>0</v>
      </c>
      <c r="K19" s="346">
        <f t="shared" si="1"/>
        <v>0.78999999999999915</v>
      </c>
      <c r="L19" s="346">
        <v>0</v>
      </c>
      <c r="M19" s="346">
        <v>0</v>
      </c>
      <c r="O19" s="483"/>
      <c r="P19" s="483"/>
      <c r="Q19" s="483"/>
      <c r="R19" s="483"/>
      <c r="S19" s="483"/>
      <c r="T19" s="483"/>
      <c r="U19" s="483"/>
    </row>
    <row r="20" spans="1:21" x14ac:dyDescent="0.2">
      <c r="A20" s="235">
        <f t="shared" si="2"/>
        <v>8</v>
      </c>
      <c r="B20" s="235" t="s">
        <v>814</v>
      </c>
      <c r="C20" s="346">
        <v>44.360363999999997</v>
      </c>
      <c r="D20" s="346">
        <v>2.0299999999999998</v>
      </c>
      <c r="E20" s="346">
        <v>43.73</v>
      </c>
      <c r="F20" s="346">
        <v>1425.44</v>
      </c>
      <c r="G20" s="346">
        <v>45.33</v>
      </c>
      <c r="H20" s="346">
        <v>1425.44</v>
      </c>
      <c r="I20" s="346">
        <v>45.33</v>
      </c>
      <c r="J20" s="347">
        <f t="shared" si="0"/>
        <v>0</v>
      </c>
      <c r="K20" s="346">
        <f t="shared" si="1"/>
        <v>0.42999999999999972</v>
      </c>
      <c r="L20" s="346">
        <v>0</v>
      </c>
      <c r="M20" s="346">
        <v>0</v>
      </c>
      <c r="O20" s="483"/>
      <c r="P20" s="483"/>
      <c r="Q20" s="483"/>
      <c r="R20" s="483"/>
      <c r="S20" s="483"/>
      <c r="T20" s="483"/>
      <c r="U20" s="483"/>
    </row>
    <row r="21" spans="1:21" x14ac:dyDescent="0.2">
      <c r="A21" s="235">
        <f t="shared" si="2"/>
        <v>9</v>
      </c>
      <c r="B21" s="235" t="s">
        <v>815</v>
      </c>
      <c r="C21" s="346">
        <v>24.149238</v>
      </c>
      <c r="D21" s="346">
        <v>1.6</v>
      </c>
      <c r="E21" s="346">
        <v>21.88</v>
      </c>
      <c r="F21" s="346">
        <v>736.36</v>
      </c>
      <c r="G21" s="346">
        <v>23.42</v>
      </c>
      <c r="H21" s="346">
        <v>736.36</v>
      </c>
      <c r="I21" s="346">
        <v>23.42</v>
      </c>
      <c r="J21" s="347">
        <f t="shared" si="0"/>
        <v>0</v>
      </c>
      <c r="K21" s="346">
        <f t="shared" si="1"/>
        <v>5.9999999999998721E-2</v>
      </c>
      <c r="L21" s="346">
        <v>0</v>
      </c>
      <c r="M21" s="346">
        <v>0</v>
      </c>
      <c r="O21" s="483"/>
      <c r="P21" s="483"/>
      <c r="Q21" s="483"/>
      <c r="R21" s="483"/>
      <c r="S21" s="483"/>
      <c r="T21" s="483"/>
      <c r="U21" s="483"/>
    </row>
    <row r="22" spans="1:21" x14ac:dyDescent="0.2">
      <c r="A22" s="235">
        <f t="shared" si="2"/>
        <v>10</v>
      </c>
      <c r="B22" s="235" t="s">
        <v>816</v>
      </c>
      <c r="C22" s="346">
        <v>47.511743999999993</v>
      </c>
      <c r="D22" s="346">
        <v>2.11</v>
      </c>
      <c r="E22" s="346">
        <v>45.42</v>
      </c>
      <c r="F22" s="346">
        <v>1483.01</v>
      </c>
      <c r="G22" s="346">
        <v>47.16</v>
      </c>
      <c r="H22" s="346">
        <v>1483.01</v>
      </c>
      <c r="I22" s="346">
        <v>47.16</v>
      </c>
      <c r="J22" s="347">
        <f t="shared" si="0"/>
        <v>0</v>
      </c>
      <c r="K22" s="346">
        <f t="shared" si="1"/>
        <v>0.37000000000000455</v>
      </c>
      <c r="L22" s="346">
        <v>0</v>
      </c>
      <c r="M22" s="346">
        <v>0</v>
      </c>
      <c r="O22" s="483"/>
      <c r="P22" s="483"/>
      <c r="Q22" s="483"/>
      <c r="R22" s="483"/>
      <c r="S22" s="483"/>
      <c r="T22" s="483"/>
      <c r="U22" s="483"/>
    </row>
    <row r="23" spans="1:21" ht="25.5" x14ac:dyDescent="0.2">
      <c r="A23" s="235">
        <f t="shared" si="2"/>
        <v>11</v>
      </c>
      <c r="B23" s="235" t="s">
        <v>846</v>
      </c>
      <c r="C23" s="346">
        <v>26.080770000000001</v>
      </c>
      <c r="D23" s="346">
        <v>0</v>
      </c>
      <c r="E23" s="346">
        <v>26.59</v>
      </c>
      <c r="F23" s="346">
        <v>832.94</v>
      </c>
      <c r="G23" s="346">
        <v>26.49</v>
      </c>
      <c r="H23" s="346">
        <v>832.94</v>
      </c>
      <c r="I23" s="346">
        <v>26.49</v>
      </c>
      <c r="J23" s="347">
        <f t="shared" si="0"/>
        <v>0</v>
      </c>
      <c r="K23" s="346">
        <f t="shared" si="1"/>
        <v>0.10000000000000142</v>
      </c>
      <c r="L23" s="346">
        <v>0</v>
      </c>
      <c r="M23" s="346">
        <v>0</v>
      </c>
      <c r="O23" s="483"/>
      <c r="P23" s="483"/>
      <c r="Q23" s="483"/>
      <c r="R23" s="483"/>
      <c r="S23" s="483"/>
      <c r="T23" s="483"/>
      <c r="U23" s="483"/>
    </row>
    <row r="24" spans="1:21" x14ac:dyDescent="0.2">
      <c r="A24" s="235">
        <f t="shared" si="2"/>
        <v>12</v>
      </c>
      <c r="B24" s="235" t="s">
        <v>817</v>
      </c>
      <c r="C24" s="346">
        <v>28.984428000000005</v>
      </c>
      <c r="D24" s="346">
        <v>1.27</v>
      </c>
      <c r="E24" s="346">
        <v>27.34</v>
      </c>
      <c r="F24" s="346">
        <v>883.12</v>
      </c>
      <c r="G24" s="346">
        <v>28.08</v>
      </c>
      <c r="H24" s="346">
        <v>883.12</v>
      </c>
      <c r="I24" s="346">
        <v>28.08</v>
      </c>
      <c r="J24" s="347">
        <f t="shared" si="0"/>
        <v>0</v>
      </c>
      <c r="K24" s="346">
        <f t="shared" si="1"/>
        <v>0.53000000000000114</v>
      </c>
      <c r="L24" s="346">
        <v>0</v>
      </c>
      <c r="M24" s="346">
        <v>0</v>
      </c>
      <c r="O24" s="483"/>
      <c r="P24" s="483"/>
      <c r="Q24" s="483"/>
      <c r="R24" s="483"/>
      <c r="S24" s="483"/>
      <c r="T24" s="483"/>
      <c r="U24" s="483"/>
    </row>
    <row r="25" spans="1:21" ht="25.5" x14ac:dyDescent="0.2">
      <c r="A25" s="235">
        <f t="shared" si="2"/>
        <v>13</v>
      </c>
      <c r="B25" s="235" t="s">
        <v>818</v>
      </c>
      <c r="C25" s="346">
        <v>75.931404000000001</v>
      </c>
      <c r="D25" s="346">
        <v>3.47</v>
      </c>
      <c r="E25" s="346">
        <v>74.819999999999993</v>
      </c>
      <c r="F25" s="346">
        <v>2441.1</v>
      </c>
      <c r="G25" s="346">
        <v>77.63</v>
      </c>
      <c r="H25" s="346">
        <v>2441.1</v>
      </c>
      <c r="I25" s="346">
        <v>77.63</v>
      </c>
      <c r="J25" s="347">
        <f t="shared" si="0"/>
        <v>0</v>
      </c>
      <c r="K25" s="346">
        <f t="shared" si="1"/>
        <v>0.65999999999999659</v>
      </c>
      <c r="L25" s="346">
        <v>0</v>
      </c>
      <c r="M25" s="346">
        <v>0</v>
      </c>
      <c r="O25" s="483"/>
      <c r="P25" s="483"/>
      <c r="Q25" s="483"/>
      <c r="R25" s="483"/>
      <c r="S25" s="483"/>
      <c r="T25" s="483"/>
      <c r="U25" s="483"/>
    </row>
    <row r="26" spans="1:21" x14ac:dyDescent="0.2">
      <c r="A26" s="235">
        <f t="shared" si="2"/>
        <v>14</v>
      </c>
      <c r="B26" s="235" t="s">
        <v>847</v>
      </c>
      <c r="C26" s="346">
        <v>26.042610000000003</v>
      </c>
      <c r="D26" s="346">
        <v>1.55</v>
      </c>
      <c r="E26" s="346">
        <v>24.57</v>
      </c>
      <c r="F26" s="346">
        <v>820.64</v>
      </c>
      <c r="G26" s="346">
        <v>26.1</v>
      </c>
      <c r="H26" s="346">
        <v>820.64</v>
      </c>
      <c r="I26" s="346">
        <v>26.1</v>
      </c>
      <c r="J26" s="347">
        <f t="shared" si="0"/>
        <v>0</v>
      </c>
      <c r="K26" s="346">
        <f t="shared" si="1"/>
        <v>1.9999999999999574E-2</v>
      </c>
      <c r="L26" s="346">
        <v>0</v>
      </c>
      <c r="M26" s="346">
        <v>0</v>
      </c>
      <c r="O26" s="483"/>
      <c r="P26" s="483"/>
      <c r="Q26" s="483"/>
      <c r="R26" s="483"/>
      <c r="S26" s="483"/>
      <c r="T26" s="483"/>
      <c r="U26" s="483"/>
    </row>
    <row r="27" spans="1:21" x14ac:dyDescent="0.2">
      <c r="A27" s="235">
        <f t="shared" si="2"/>
        <v>15</v>
      </c>
      <c r="B27" s="235" t="s">
        <v>819</v>
      </c>
      <c r="C27" s="346">
        <v>41.611572000000002</v>
      </c>
      <c r="D27" s="346">
        <v>1.91</v>
      </c>
      <c r="E27" s="346">
        <v>41.1</v>
      </c>
      <c r="F27" s="346">
        <v>1349.16</v>
      </c>
      <c r="G27" s="346">
        <v>42.9</v>
      </c>
      <c r="H27" s="346">
        <v>1349.16</v>
      </c>
      <c r="I27" s="346">
        <v>42.9</v>
      </c>
      <c r="J27" s="347">
        <f t="shared" si="0"/>
        <v>0</v>
      </c>
      <c r="K27" s="346">
        <f t="shared" si="1"/>
        <v>0.10999999999999943</v>
      </c>
      <c r="L27" s="346">
        <v>0</v>
      </c>
      <c r="M27" s="346">
        <v>0</v>
      </c>
      <c r="O27" s="483"/>
      <c r="P27" s="483"/>
      <c r="Q27" s="483"/>
      <c r="R27" s="483"/>
      <c r="S27" s="483"/>
      <c r="T27" s="483"/>
      <c r="U27" s="483"/>
    </row>
    <row r="28" spans="1:21" x14ac:dyDescent="0.2">
      <c r="A28" s="235">
        <f t="shared" si="2"/>
        <v>16</v>
      </c>
      <c r="B28" s="235" t="s">
        <v>820</v>
      </c>
      <c r="C28" s="346">
        <v>41.75817</v>
      </c>
      <c r="D28" s="346">
        <v>2.0099999999999998</v>
      </c>
      <c r="E28" s="346">
        <v>42.61</v>
      </c>
      <c r="F28" s="346">
        <v>1401.59</v>
      </c>
      <c r="G28" s="346">
        <v>44.57</v>
      </c>
      <c r="H28" s="346">
        <v>1401.59</v>
      </c>
      <c r="I28" s="346">
        <v>44.57</v>
      </c>
      <c r="J28" s="347">
        <f t="shared" si="0"/>
        <v>0</v>
      </c>
      <c r="K28" s="346">
        <f t="shared" si="1"/>
        <v>4.9999999999997158E-2</v>
      </c>
      <c r="L28" s="346">
        <v>0</v>
      </c>
      <c r="M28" s="346">
        <v>0</v>
      </c>
      <c r="O28" s="483"/>
      <c r="P28" s="483"/>
      <c r="Q28" s="483"/>
      <c r="R28" s="483"/>
      <c r="S28" s="483"/>
      <c r="T28" s="483"/>
      <c r="U28" s="483"/>
    </row>
    <row r="29" spans="1:21" x14ac:dyDescent="0.2">
      <c r="A29" s="235">
        <f t="shared" si="2"/>
        <v>17</v>
      </c>
      <c r="B29" s="235" t="s">
        <v>821</v>
      </c>
      <c r="C29" s="346">
        <v>37.948848000000005</v>
      </c>
      <c r="D29" s="346">
        <v>1.62</v>
      </c>
      <c r="E29" s="346">
        <v>34.89</v>
      </c>
      <c r="F29" s="346">
        <v>1141.3499999999999</v>
      </c>
      <c r="G29" s="346">
        <v>36.299999999999997</v>
      </c>
      <c r="H29" s="346">
        <v>1141.3499999999999</v>
      </c>
      <c r="I29" s="346">
        <v>36.299999999999997</v>
      </c>
      <c r="J29" s="347">
        <f t="shared" si="0"/>
        <v>0</v>
      </c>
      <c r="K29" s="346">
        <f t="shared" si="1"/>
        <v>0.21000000000000085</v>
      </c>
      <c r="L29" s="346">
        <v>0</v>
      </c>
      <c r="M29" s="346">
        <v>0</v>
      </c>
      <c r="O29" s="483"/>
      <c r="P29" s="483"/>
      <c r="Q29" s="483"/>
      <c r="R29" s="483"/>
      <c r="S29" s="483"/>
      <c r="T29" s="483"/>
      <c r="U29" s="483"/>
    </row>
    <row r="30" spans="1:21" x14ac:dyDescent="0.2">
      <c r="A30" s="235">
        <f t="shared" si="2"/>
        <v>18</v>
      </c>
      <c r="B30" s="235" t="s">
        <v>822</v>
      </c>
      <c r="C30" s="346">
        <v>58.715837999999998</v>
      </c>
      <c r="D30" s="346">
        <v>2.5</v>
      </c>
      <c r="E30" s="346">
        <v>53.9</v>
      </c>
      <c r="F30" s="346">
        <v>1772.04</v>
      </c>
      <c r="G30" s="346">
        <v>56.35</v>
      </c>
      <c r="H30" s="346">
        <v>1772.04</v>
      </c>
      <c r="I30" s="346">
        <v>56.35</v>
      </c>
      <c r="J30" s="347">
        <f t="shared" si="0"/>
        <v>0</v>
      </c>
      <c r="K30" s="346">
        <f t="shared" si="1"/>
        <v>4.9999999999997158E-2</v>
      </c>
      <c r="L30" s="346">
        <v>0</v>
      </c>
      <c r="M30" s="346">
        <v>0</v>
      </c>
      <c r="O30" s="483"/>
      <c r="P30" s="483"/>
      <c r="Q30" s="483"/>
      <c r="R30" s="483"/>
      <c r="S30" s="483"/>
      <c r="T30" s="483"/>
      <c r="U30" s="483"/>
    </row>
    <row r="31" spans="1:21" x14ac:dyDescent="0.2">
      <c r="A31" s="235">
        <f t="shared" si="2"/>
        <v>19</v>
      </c>
      <c r="B31" s="235" t="s">
        <v>848</v>
      </c>
      <c r="C31" s="346">
        <v>26.642357999999998</v>
      </c>
      <c r="D31" s="346">
        <v>1.27</v>
      </c>
      <c r="E31" s="346">
        <v>27.34</v>
      </c>
      <c r="F31" s="346">
        <v>886.74</v>
      </c>
      <c r="G31" s="346">
        <v>28.2</v>
      </c>
      <c r="H31" s="346">
        <v>886.74</v>
      </c>
      <c r="I31" s="346">
        <v>28.2</v>
      </c>
      <c r="J31" s="347">
        <f t="shared" si="0"/>
        <v>0</v>
      </c>
      <c r="K31" s="346">
        <f t="shared" si="1"/>
        <v>0.41000000000000014</v>
      </c>
      <c r="L31" s="346">
        <v>0</v>
      </c>
      <c r="M31" s="346">
        <v>0</v>
      </c>
      <c r="O31" s="483"/>
      <c r="P31" s="483"/>
      <c r="Q31" s="483"/>
      <c r="R31" s="483"/>
      <c r="S31" s="483"/>
      <c r="T31" s="483"/>
      <c r="U31" s="483"/>
    </row>
    <row r="32" spans="1:21" x14ac:dyDescent="0.2">
      <c r="A32" s="235">
        <f t="shared" si="2"/>
        <v>20</v>
      </c>
      <c r="B32" s="235" t="s">
        <v>823</v>
      </c>
      <c r="C32" s="346">
        <v>55.494815999999993</v>
      </c>
      <c r="D32" s="346">
        <v>2.52</v>
      </c>
      <c r="E32" s="346">
        <v>54.43</v>
      </c>
      <c r="F32" s="346">
        <v>1786.66</v>
      </c>
      <c r="G32" s="346">
        <v>56.82</v>
      </c>
      <c r="H32" s="346">
        <v>1786.66</v>
      </c>
      <c r="I32" s="346">
        <v>56.82</v>
      </c>
      <c r="J32" s="347">
        <f t="shared" si="0"/>
        <v>0</v>
      </c>
      <c r="K32" s="346">
        <f t="shared" si="1"/>
        <v>0.13000000000000256</v>
      </c>
      <c r="L32" s="346">
        <v>0</v>
      </c>
      <c r="M32" s="346">
        <v>0</v>
      </c>
      <c r="O32" s="483"/>
      <c r="P32" s="483"/>
      <c r="Q32" s="483"/>
      <c r="R32" s="483"/>
      <c r="S32" s="483"/>
      <c r="T32" s="483"/>
      <c r="U32" s="483"/>
    </row>
    <row r="33" spans="1:21" x14ac:dyDescent="0.2">
      <c r="A33" s="235">
        <f t="shared" si="2"/>
        <v>21</v>
      </c>
      <c r="B33" s="235" t="s">
        <v>824</v>
      </c>
      <c r="C33" s="346">
        <v>18.384215999999995</v>
      </c>
      <c r="D33" s="346">
        <v>1.22</v>
      </c>
      <c r="E33" s="346">
        <v>16.95</v>
      </c>
      <c r="F33" s="346">
        <v>569.29</v>
      </c>
      <c r="G33" s="346">
        <v>18.100000000000001</v>
      </c>
      <c r="H33" s="346">
        <v>569.29</v>
      </c>
      <c r="I33" s="346">
        <v>18.100000000000001</v>
      </c>
      <c r="J33" s="347">
        <f t="shared" si="0"/>
        <v>0</v>
      </c>
      <c r="K33" s="346">
        <f t="shared" si="1"/>
        <v>6.9999999999996732E-2</v>
      </c>
      <c r="L33" s="346">
        <v>0</v>
      </c>
      <c r="M33" s="346">
        <v>0</v>
      </c>
      <c r="O33" s="483"/>
      <c r="P33" s="483"/>
      <c r="Q33" s="483"/>
      <c r="R33" s="483"/>
      <c r="S33" s="483"/>
      <c r="T33" s="483"/>
      <c r="U33" s="483"/>
    </row>
    <row r="34" spans="1:21" x14ac:dyDescent="0.2">
      <c r="A34" s="235">
        <f t="shared" si="2"/>
        <v>22</v>
      </c>
      <c r="B34" s="235" t="s">
        <v>825</v>
      </c>
      <c r="C34" s="346">
        <v>17.679846000000001</v>
      </c>
      <c r="D34" s="346">
        <v>0.8</v>
      </c>
      <c r="E34" s="346">
        <v>17.239999999999998</v>
      </c>
      <c r="F34" s="346">
        <v>565.91</v>
      </c>
      <c r="G34" s="346">
        <v>18</v>
      </c>
      <c r="H34" s="346">
        <v>565.91</v>
      </c>
      <c r="I34" s="346">
        <v>18</v>
      </c>
      <c r="J34" s="347">
        <f t="shared" si="0"/>
        <v>0</v>
      </c>
      <c r="K34" s="346">
        <f t="shared" si="1"/>
        <v>3.9999999999999147E-2</v>
      </c>
      <c r="L34" s="346">
        <v>0</v>
      </c>
      <c r="M34" s="346">
        <v>0</v>
      </c>
      <c r="O34" s="483"/>
      <c r="P34" s="483"/>
      <c r="Q34" s="483"/>
      <c r="R34" s="483"/>
      <c r="S34" s="483"/>
      <c r="T34" s="483"/>
      <c r="U34" s="483"/>
    </row>
    <row r="35" spans="1:21" x14ac:dyDescent="0.2">
      <c r="A35" s="235">
        <f t="shared" si="2"/>
        <v>23</v>
      </c>
      <c r="B35" s="235" t="s">
        <v>826</v>
      </c>
      <c r="C35" s="346">
        <v>80.935133999999991</v>
      </c>
      <c r="D35" s="346">
        <v>3.59</v>
      </c>
      <c r="E35" s="346">
        <v>76.7</v>
      </c>
      <c r="F35" s="346">
        <v>2523.15</v>
      </c>
      <c r="G35" s="346">
        <v>80.239999999999995</v>
      </c>
      <c r="H35" s="346">
        <v>2523.15</v>
      </c>
      <c r="I35" s="346">
        <v>80.239999999999995</v>
      </c>
      <c r="J35" s="347">
        <f t="shared" si="0"/>
        <v>0</v>
      </c>
      <c r="K35" s="346">
        <f t="shared" si="1"/>
        <v>5.0000000000011369E-2</v>
      </c>
      <c r="L35" s="346">
        <v>0</v>
      </c>
      <c r="M35" s="346">
        <v>0</v>
      </c>
      <c r="O35" s="483"/>
      <c r="P35" s="483"/>
      <c r="Q35" s="483"/>
      <c r="R35" s="483"/>
      <c r="S35" s="483"/>
      <c r="T35" s="483"/>
      <c r="U35" s="483"/>
    </row>
    <row r="36" spans="1:21" x14ac:dyDescent="0.2">
      <c r="A36" s="235">
        <f t="shared" si="2"/>
        <v>24</v>
      </c>
      <c r="B36" s="235" t="s">
        <v>827</v>
      </c>
      <c r="C36" s="346">
        <v>63.067985999999991</v>
      </c>
      <c r="D36" s="346">
        <v>2.77</v>
      </c>
      <c r="E36" s="346">
        <v>59.7</v>
      </c>
      <c r="F36" s="346">
        <v>1953.73</v>
      </c>
      <c r="G36" s="346">
        <v>62.13</v>
      </c>
      <c r="H36" s="346">
        <v>1953.73</v>
      </c>
      <c r="I36" s="346">
        <v>62.13</v>
      </c>
      <c r="J36" s="347">
        <f t="shared" si="0"/>
        <v>0</v>
      </c>
      <c r="K36" s="346">
        <f t="shared" si="1"/>
        <v>0.34000000000000341</v>
      </c>
      <c r="L36" s="346">
        <v>0</v>
      </c>
      <c r="M36" s="346">
        <v>0</v>
      </c>
      <c r="O36" s="483"/>
      <c r="P36" s="483"/>
      <c r="Q36" s="483"/>
      <c r="R36" s="483"/>
      <c r="S36" s="483"/>
      <c r="T36" s="483"/>
      <c r="U36" s="483"/>
    </row>
    <row r="37" spans="1:21" x14ac:dyDescent="0.2">
      <c r="A37" s="235">
        <f t="shared" si="2"/>
        <v>25</v>
      </c>
      <c r="B37" s="235" t="s">
        <v>828</v>
      </c>
      <c r="C37" s="346">
        <v>43.281389999999988</v>
      </c>
      <c r="D37" s="346">
        <v>2.56</v>
      </c>
      <c r="E37" s="346">
        <v>40.76</v>
      </c>
      <c r="F37" s="346">
        <v>1358.05</v>
      </c>
      <c r="G37" s="346">
        <v>43.19</v>
      </c>
      <c r="H37" s="346">
        <v>1358.05</v>
      </c>
      <c r="I37" s="346">
        <v>43.19</v>
      </c>
      <c r="J37" s="347">
        <f t="shared" si="0"/>
        <v>0</v>
      </c>
      <c r="K37" s="346">
        <f t="shared" si="1"/>
        <v>0.13000000000000256</v>
      </c>
      <c r="L37" s="346">
        <v>0</v>
      </c>
      <c r="M37" s="346">
        <v>0</v>
      </c>
      <c r="O37" s="483"/>
      <c r="P37" s="483"/>
      <c r="Q37" s="483"/>
      <c r="R37" s="483"/>
      <c r="S37" s="483"/>
      <c r="T37" s="483"/>
      <c r="U37" s="483"/>
    </row>
    <row r="38" spans="1:21" x14ac:dyDescent="0.2">
      <c r="A38" s="235">
        <f t="shared" si="2"/>
        <v>26</v>
      </c>
      <c r="B38" s="235" t="s">
        <v>829</v>
      </c>
      <c r="C38" s="346">
        <v>36.784331999999999</v>
      </c>
      <c r="D38" s="346">
        <v>1.52</v>
      </c>
      <c r="E38" s="346">
        <v>32.840000000000003</v>
      </c>
      <c r="F38" s="346">
        <v>1074.06</v>
      </c>
      <c r="G38" s="346">
        <v>34.159999999999997</v>
      </c>
      <c r="H38" s="346">
        <v>1074.06</v>
      </c>
      <c r="I38" s="346">
        <v>34.159999999999997</v>
      </c>
      <c r="J38" s="347">
        <f t="shared" si="0"/>
        <v>0</v>
      </c>
      <c r="K38" s="346">
        <f t="shared" si="1"/>
        <v>0.20000000000000995</v>
      </c>
      <c r="L38" s="346">
        <v>0</v>
      </c>
      <c r="M38" s="346">
        <v>0</v>
      </c>
      <c r="O38" s="483"/>
      <c r="P38" s="483"/>
      <c r="Q38" s="483"/>
      <c r="R38" s="483"/>
      <c r="S38" s="483"/>
      <c r="T38" s="483"/>
      <c r="U38" s="483"/>
    </row>
    <row r="39" spans="1:21" x14ac:dyDescent="0.2">
      <c r="A39" s="235">
        <f t="shared" si="2"/>
        <v>27</v>
      </c>
      <c r="B39" s="235" t="s">
        <v>830</v>
      </c>
      <c r="C39" s="346">
        <v>51.410106000000006</v>
      </c>
      <c r="D39" s="346">
        <v>2.0699999999999998</v>
      </c>
      <c r="E39" s="346">
        <v>49.18</v>
      </c>
      <c r="F39" s="346">
        <v>1610.14</v>
      </c>
      <c r="G39" s="346">
        <v>51.2</v>
      </c>
      <c r="H39" s="346">
        <v>1610.14</v>
      </c>
      <c r="I39" s="346">
        <v>51.2</v>
      </c>
      <c r="J39" s="347">
        <f t="shared" si="0"/>
        <v>0</v>
      </c>
      <c r="K39" s="346">
        <f t="shared" si="1"/>
        <v>4.9999999999997158E-2</v>
      </c>
      <c r="L39" s="346">
        <v>0</v>
      </c>
      <c r="M39" s="346">
        <v>0</v>
      </c>
      <c r="O39" s="483"/>
      <c r="P39" s="483"/>
      <c r="Q39" s="483"/>
      <c r="R39" s="483"/>
      <c r="S39" s="483"/>
      <c r="T39" s="483"/>
      <c r="U39" s="483"/>
    </row>
    <row r="40" spans="1:21" s="81" customFormat="1" x14ac:dyDescent="0.2">
      <c r="A40" s="235">
        <f t="shared" si="2"/>
        <v>28</v>
      </c>
      <c r="B40" s="168" t="s">
        <v>831</v>
      </c>
      <c r="C40" s="346">
        <v>26.756838000000002</v>
      </c>
      <c r="D40" s="346">
        <v>1.1100000000000001</v>
      </c>
      <c r="E40" s="346">
        <v>24.02</v>
      </c>
      <c r="F40" s="346">
        <v>786.05</v>
      </c>
      <c r="G40" s="346">
        <v>25</v>
      </c>
      <c r="H40" s="346">
        <v>786.05</v>
      </c>
      <c r="I40" s="346">
        <v>25</v>
      </c>
      <c r="J40" s="347">
        <f t="shared" si="0"/>
        <v>0</v>
      </c>
      <c r="K40" s="346">
        <f t="shared" si="1"/>
        <v>0.12999999999999901</v>
      </c>
      <c r="L40" s="346">
        <v>0</v>
      </c>
      <c r="M40" s="346">
        <v>0</v>
      </c>
      <c r="O40" s="483"/>
      <c r="P40" s="483"/>
      <c r="Q40" s="483"/>
      <c r="R40" s="483"/>
      <c r="S40" s="483"/>
      <c r="T40" s="483"/>
      <c r="U40" s="483"/>
    </row>
    <row r="41" spans="1:21" s="81" customFormat="1" x14ac:dyDescent="0.2">
      <c r="A41" s="235">
        <f t="shared" si="2"/>
        <v>29</v>
      </c>
      <c r="B41" s="168" t="s">
        <v>832</v>
      </c>
      <c r="C41" s="346">
        <v>21.074813999999996</v>
      </c>
      <c r="D41" s="346">
        <v>0.86</v>
      </c>
      <c r="E41" s="346">
        <v>18.649999999999999</v>
      </c>
      <c r="F41" s="346">
        <v>607.37</v>
      </c>
      <c r="G41" s="346">
        <v>19.309999999999999</v>
      </c>
      <c r="H41" s="346">
        <v>607.37</v>
      </c>
      <c r="I41" s="346">
        <v>19.309999999999999</v>
      </c>
      <c r="J41" s="347">
        <f t="shared" si="0"/>
        <v>0</v>
      </c>
      <c r="K41" s="346">
        <f t="shared" si="1"/>
        <v>0.19999999999999929</v>
      </c>
      <c r="L41" s="346">
        <v>0</v>
      </c>
      <c r="M41" s="346">
        <v>0</v>
      </c>
      <c r="O41" s="483"/>
      <c r="P41" s="483"/>
      <c r="Q41" s="483"/>
      <c r="R41" s="483"/>
      <c r="S41" s="483"/>
      <c r="T41" s="483"/>
      <c r="U41" s="483"/>
    </row>
    <row r="42" spans="1:21" x14ac:dyDescent="0.2">
      <c r="A42" s="235">
        <f t="shared" si="2"/>
        <v>30</v>
      </c>
      <c r="B42" s="168" t="s">
        <v>833</v>
      </c>
      <c r="C42" s="346">
        <v>25.548755999999997</v>
      </c>
      <c r="D42" s="346">
        <v>1.07</v>
      </c>
      <c r="E42" s="346">
        <v>23.03</v>
      </c>
      <c r="F42" s="346">
        <v>756.8</v>
      </c>
      <c r="G42" s="346">
        <v>24.07</v>
      </c>
      <c r="H42" s="346">
        <v>756.8</v>
      </c>
      <c r="I42" s="346">
        <v>24.07</v>
      </c>
      <c r="J42" s="347">
        <f t="shared" si="0"/>
        <v>0</v>
      </c>
      <c r="K42" s="346">
        <f t="shared" si="1"/>
        <v>3.0000000000001137E-2</v>
      </c>
      <c r="L42" s="346">
        <v>0</v>
      </c>
      <c r="M42" s="346">
        <v>0</v>
      </c>
      <c r="O42" s="483"/>
      <c r="P42" s="483"/>
      <c r="Q42" s="483"/>
      <c r="R42" s="483"/>
      <c r="S42" s="483"/>
      <c r="T42" s="483"/>
      <c r="U42" s="483"/>
    </row>
    <row r="43" spans="1:21" ht="15.75" customHeight="1" x14ac:dyDescent="0.2">
      <c r="A43" s="235">
        <f t="shared" si="2"/>
        <v>31</v>
      </c>
      <c r="B43" s="168" t="s">
        <v>834</v>
      </c>
      <c r="C43" s="346">
        <v>25.374492000000004</v>
      </c>
      <c r="D43" s="346">
        <v>1.72</v>
      </c>
      <c r="E43" s="346">
        <v>22.97</v>
      </c>
      <c r="F43" s="346">
        <v>774.04</v>
      </c>
      <c r="G43" s="346">
        <v>24.61</v>
      </c>
      <c r="H43" s="346">
        <v>774.04</v>
      </c>
      <c r="I43" s="346">
        <v>24.61</v>
      </c>
      <c r="J43" s="347">
        <f t="shared" si="0"/>
        <v>0</v>
      </c>
      <c r="K43" s="346">
        <f t="shared" si="1"/>
        <v>7.9999999999998295E-2</v>
      </c>
      <c r="L43" s="346">
        <v>0</v>
      </c>
      <c r="M43" s="346">
        <v>0</v>
      </c>
      <c r="O43" s="483"/>
      <c r="P43" s="483"/>
      <c r="Q43" s="483"/>
      <c r="R43" s="483"/>
      <c r="S43" s="483"/>
      <c r="T43" s="483"/>
      <c r="U43" s="483"/>
    </row>
    <row r="44" spans="1:21" s="125" customFormat="1" ht="15.75" customHeight="1" x14ac:dyDescent="0.2">
      <c r="A44" s="311"/>
      <c r="B44" s="311" t="s">
        <v>835</v>
      </c>
      <c r="C44" s="348">
        <f>SUM(C13:C43)</f>
        <v>1210.559538</v>
      </c>
      <c r="D44" s="348">
        <f t="shared" ref="D44:M44" si="3">SUM(D13:D43)</f>
        <v>53.64</v>
      </c>
      <c r="E44" s="348">
        <f t="shared" si="3"/>
        <v>1156.9400000000003</v>
      </c>
      <c r="F44" s="348">
        <f t="shared" si="3"/>
        <v>37816.840000000011</v>
      </c>
      <c r="G44" s="348">
        <f t="shared" si="3"/>
        <v>1202.6099999999999</v>
      </c>
      <c r="H44" s="348">
        <f t="shared" si="3"/>
        <v>37816.840000000011</v>
      </c>
      <c r="I44" s="348">
        <f t="shared" si="3"/>
        <v>1202.6099999999999</v>
      </c>
      <c r="J44" s="348">
        <f t="shared" si="3"/>
        <v>0</v>
      </c>
      <c r="K44" s="348">
        <f t="shared" si="3"/>
        <v>7.9700000000000095</v>
      </c>
      <c r="L44" s="348">
        <f t="shared" si="3"/>
        <v>0</v>
      </c>
      <c r="M44" s="348">
        <f t="shared" si="3"/>
        <v>0</v>
      </c>
    </row>
    <row r="45" spans="1:21" s="372" customFormat="1" x14ac:dyDescent="0.2">
      <c r="J45" s="373"/>
    </row>
    <row r="46" spans="1:21" x14ac:dyDescent="0.2">
      <c r="J46" s="80"/>
    </row>
    <row r="47" spans="1:21" ht="15.75" customHeight="1" x14ac:dyDescent="0.2"/>
    <row r="48" spans="1:21" ht="15.75" x14ac:dyDescent="0.25">
      <c r="J48" s="618" t="s">
        <v>868</v>
      </c>
      <c r="K48" s="618"/>
      <c r="L48" s="618"/>
      <c r="M48" s="618"/>
    </row>
    <row r="49" spans="10:13" ht="15.75" x14ac:dyDescent="0.25">
      <c r="J49" s="618" t="s">
        <v>869</v>
      </c>
      <c r="K49" s="618"/>
      <c r="L49" s="618"/>
      <c r="M49" s="618"/>
    </row>
  </sheetData>
  <mergeCells count="19">
    <mergeCell ref="J48:M48"/>
    <mergeCell ref="J49:M49"/>
    <mergeCell ref="A6:M6"/>
    <mergeCell ref="A4:M4"/>
    <mergeCell ref="A3:M3"/>
    <mergeCell ref="D9:D11"/>
    <mergeCell ref="E9:E11"/>
    <mergeCell ref="A9:A11"/>
    <mergeCell ref="M9:M11"/>
    <mergeCell ref="L9:L11"/>
    <mergeCell ref="B9:B11"/>
    <mergeCell ref="K1:M1"/>
    <mergeCell ref="C9:C11"/>
    <mergeCell ref="J9:J11"/>
    <mergeCell ref="L7:M7"/>
    <mergeCell ref="G8:M8"/>
    <mergeCell ref="F9:G10"/>
    <mergeCell ref="H9:I10"/>
    <mergeCell ref="K9:K11"/>
  </mergeCells>
  <printOptions horizontalCentered="1"/>
  <pageMargins left="0.48" right="0.44" top="0.41" bottom="0" header="0.31496062992125984" footer="0.31496062992125984"/>
  <pageSetup paperSize="9" scale="8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topLeftCell="A8" zoomScaleSheetLayoutView="90" workbookViewId="0">
      <selection activeCell="M46" sqref="M46"/>
    </sheetView>
  </sheetViews>
  <sheetFormatPr defaultColWidth="9.140625" defaultRowHeight="12.75" x14ac:dyDescent="0.2"/>
  <cols>
    <col min="1" max="1" width="5.5703125" style="6" customWidth="1"/>
    <col min="2" max="2" width="24.5703125" style="6" customWidth="1"/>
    <col min="3" max="3" width="10.5703125" style="6" customWidth="1"/>
    <col min="4" max="4" width="9.85546875" style="6" customWidth="1"/>
    <col min="5" max="5" width="8.7109375" style="6" customWidth="1"/>
    <col min="6" max="6" width="10.85546875" style="6" customWidth="1"/>
    <col min="7" max="7" width="15.85546875" style="6" customWidth="1"/>
    <col min="8" max="8" width="12.42578125" style="6" customWidth="1"/>
    <col min="9" max="9" width="12.140625" style="6" customWidth="1"/>
    <col min="10" max="10" width="9" style="6" customWidth="1"/>
    <col min="11" max="11" width="12" style="6" customWidth="1"/>
    <col min="12" max="12" width="17.28515625" style="6" customWidth="1"/>
    <col min="13" max="13" width="9.140625" style="6" hidden="1" customWidth="1"/>
    <col min="14" max="16384" width="9.140625" style="6"/>
  </cols>
  <sheetData>
    <row r="1" spans="1:19" customFormat="1" ht="15" x14ac:dyDescent="0.2">
      <c r="D1" s="21"/>
      <c r="E1" s="21"/>
      <c r="F1" s="21"/>
      <c r="G1" s="21"/>
      <c r="H1" s="21"/>
      <c r="I1" s="21"/>
      <c r="J1" s="21"/>
      <c r="K1" s="21"/>
      <c r="L1" s="671" t="s">
        <v>439</v>
      </c>
      <c r="M1" s="671"/>
      <c r="N1" s="671"/>
      <c r="O1" s="25"/>
      <c r="P1" s="25"/>
    </row>
    <row r="2" spans="1:19" customFormat="1" ht="15.75" x14ac:dyDescent="0.25">
      <c r="A2" s="553" t="s">
        <v>0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27"/>
      <c r="N2" s="27"/>
      <c r="O2" s="27"/>
      <c r="P2" s="27"/>
    </row>
    <row r="3" spans="1:19" customFormat="1" ht="20.25" x14ac:dyDescent="0.3">
      <c r="A3" s="673" t="s">
        <v>646</v>
      </c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26"/>
      <c r="N3" s="26"/>
      <c r="O3" s="26"/>
      <c r="P3" s="26"/>
    </row>
    <row r="4" spans="1:19" customFormat="1" ht="10.5" customHeight="1" x14ac:dyDescent="0.2"/>
    <row r="5" spans="1:19" ht="19.5" customHeight="1" x14ac:dyDescent="0.25">
      <c r="A5" s="648" t="s">
        <v>670</v>
      </c>
      <c r="B5" s="648"/>
      <c r="C5" s="648"/>
      <c r="D5" s="648"/>
      <c r="E5" s="648"/>
      <c r="F5" s="648"/>
      <c r="G5" s="648"/>
      <c r="H5" s="648"/>
      <c r="I5" s="648"/>
      <c r="J5" s="648"/>
      <c r="K5" s="648"/>
      <c r="L5" s="648"/>
    </row>
    <row r="6" spans="1:19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9" x14ac:dyDescent="0.2">
      <c r="A7" s="556" t="s">
        <v>883</v>
      </c>
      <c r="B7" s="556"/>
      <c r="F7" s="672" t="s">
        <v>17</v>
      </c>
      <c r="G7" s="672"/>
      <c r="H7" s="672"/>
      <c r="I7" s="672"/>
      <c r="J7" s="672"/>
      <c r="K7" s="672"/>
      <c r="L7" s="672"/>
    </row>
    <row r="8" spans="1:19" x14ac:dyDescent="0.2">
      <c r="A8" s="5"/>
      <c r="F8" s="7"/>
      <c r="G8" s="60"/>
      <c r="H8" s="60"/>
      <c r="I8" s="637" t="s">
        <v>894</v>
      </c>
      <c r="J8" s="637"/>
      <c r="K8" s="637"/>
      <c r="L8" s="637"/>
    </row>
    <row r="9" spans="1:19" s="5" customFormat="1" x14ac:dyDescent="0.2">
      <c r="A9" s="523" t="s">
        <v>2</v>
      </c>
      <c r="B9" s="523" t="s">
        <v>3</v>
      </c>
      <c r="C9" s="530" t="s">
        <v>21</v>
      </c>
      <c r="D9" s="531"/>
      <c r="E9" s="531"/>
      <c r="F9" s="531"/>
      <c r="G9" s="531"/>
      <c r="H9" s="530" t="s">
        <v>22</v>
      </c>
      <c r="I9" s="531"/>
      <c r="J9" s="531"/>
      <c r="K9" s="531"/>
      <c r="L9" s="531"/>
      <c r="R9" s="17"/>
      <c r="S9" s="18"/>
    </row>
    <row r="10" spans="1:19" s="5" customFormat="1" ht="63.75" x14ac:dyDescent="0.2">
      <c r="A10" s="523"/>
      <c r="B10" s="523"/>
      <c r="C10" s="1" t="s">
        <v>665</v>
      </c>
      <c r="D10" s="1" t="s">
        <v>667</v>
      </c>
      <c r="E10" s="1" t="s">
        <v>66</v>
      </c>
      <c r="F10" s="1" t="s">
        <v>67</v>
      </c>
      <c r="G10" s="1" t="s">
        <v>371</v>
      </c>
      <c r="H10" s="1" t="s">
        <v>665</v>
      </c>
      <c r="I10" s="1" t="s">
        <v>667</v>
      </c>
      <c r="J10" s="1" t="s">
        <v>66</v>
      </c>
      <c r="K10" s="1" t="s">
        <v>67</v>
      </c>
      <c r="L10" s="1" t="s">
        <v>372</v>
      </c>
    </row>
    <row r="11" spans="1:19" s="5" customFormat="1" x14ac:dyDescent="0.2">
      <c r="A11" s="1">
        <v>1</v>
      </c>
      <c r="B11" s="1">
        <v>2</v>
      </c>
      <c r="C11" s="1">
        <v>3</v>
      </c>
      <c r="D11" s="1">
        <v>4</v>
      </c>
      <c r="E11" s="1">
        <v>5</v>
      </c>
      <c r="F11" s="1">
        <v>6</v>
      </c>
      <c r="G11" s="1">
        <v>7</v>
      </c>
      <c r="H11" s="1">
        <v>8</v>
      </c>
      <c r="I11" s="1">
        <v>9</v>
      </c>
      <c r="J11" s="1">
        <v>10</v>
      </c>
      <c r="K11" s="1">
        <v>11</v>
      </c>
      <c r="L11" s="1">
        <v>12</v>
      </c>
    </row>
    <row r="12" spans="1:19" s="5" customFormat="1" ht="15" x14ac:dyDescent="0.2">
      <c r="A12" s="154">
        <v>1</v>
      </c>
      <c r="B12" s="235" t="s">
        <v>844</v>
      </c>
      <c r="C12" s="686" t="s">
        <v>849</v>
      </c>
      <c r="D12" s="687"/>
      <c r="E12" s="687"/>
      <c r="F12" s="687"/>
      <c r="G12" s="687"/>
      <c r="H12" s="687"/>
      <c r="I12" s="687"/>
      <c r="J12" s="687"/>
      <c r="K12" s="687"/>
      <c r="L12" s="688"/>
    </row>
    <row r="13" spans="1:19" s="5" customFormat="1" ht="15" x14ac:dyDescent="0.2">
      <c r="A13" s="154">
        <f>A12+1</f>
        <v>2</v>
      </c>
      <c r="B13" s="235" t="s">
        <v>809</v>
      </c>
      <c r="C13" s="689"/>
      <c r="D13" s="690"/>
      <c r="E13" s="690"/>
      <c r="F13" s="690"/>
      <c r="G13" s="690"/>
      <c r="H13" s="690"/>
      <c r="I13" s="690"/>
      <c r="J13" s="690"/>
      <c r="K13" s="690"/>
      <c r="L13" s="691"/>
    </row>
    <row r="14" spans="1:19" s="5" customFormat="1" ht="15" x14ac:dyDescent="0.2">
      <c r="A14" s="154">
        <f t="shared" ref="A14:A42" si="0">A13+1</f>
        <v>3</v>
      </c>
      <c r="B14" s="235" t="s">
        <v>845</v>
      </c>
      <c r="C14" s="689"/>
      <c r="D14" s="690"/>
      <c r="E14" s="690"/>
      <c r="F14" s="690"/>
      <c r="G14" s="690"/>
      <c r="H14" s="690"/>
      <c r="I14" s="690"/>
      <c r="J14" s="690"/>
      <c r="K14" s="690"/>
      <c r="L14" s="691"/>
    </row>
    <row r="15" spans="1:19" s="5" customFormat="1" ht="15" x14ac:dyDescent="0.2">
      <c r="A15" s="154">
        <f t="shared" si="0"/>
        <v>4</v>
      </c>
      <c r="B15" s="235" t="s">
        <v>810</v>
      </c>
      <c r="C15" s="689"/>
      <c r="D15" s="690"/>
      <c r="E15" s="690"/>
      <c r="F15" s="690"/>
      <c r="G15" s="690"/>
      <c r="H15" s="690"/>
      <c r="I15" s="690"/>
      <c r="J15" s="690"/>
      <c r="K15" s="690"/>
      <c r="L15" s="691"/>
    </row>
    <row r="16" spans="1:19" s="5" customFormat="1" ht="15" x14ac:dyDescent="0.2">
      <c r="A16" s="154">
        <f t="shared" si="0"/>
        <v>5</v>
      </c>
      <c r="B16" s="235" t="s">
        <v>811</v>
      </c>
      <c r="C16" s="689"/>
      <c r="D16" s="690"/>
      <c r="E16" s="690"/>
      <c r="F16" s="690"/>
      <c r="G16" s="690"/>
      <c r="H16" s="690"/>
      <c r="I16" s="690"/>
      <c r="J16" s="690"/>
      <c r="K16" s="690"/>
      <c r="L16" s="691"/>
    </row>
    <row r="17" spans="1:12" s="5" customFormat="1" ht="15" x14ac:dyDescent="0.2">
      <c r="A17" s="154">
        <f t="shared" si="0"/>
        <v>6</v>
      </c>
      <c r="B17" s="235" t="s">
        <v>812</v>
      </c>
      <c r="C17" s="689"/>
      <c r="D17" s="690"/>
      <c r="E17" s="690"/>
      <c r="F17" s="690"/>
      <c r="G17" s="690"/>
      <c r="H17" s="690"/>
      <c r="I17" s="690"/>
      <c r="J17" s="690"/>
      <c r="K17" s="690"/>
      <c r="L17" s="691"/>
    </row>
    <row r="18" spans="1:12" s="5" customFormat="1" ht="15" x14ac:dyDescent="0.2">
      <c r="A18" s="154">
        <f t="shared" si="0"/>
        <v>7</v>
      </c>
      <c r="B18" s="235" t="s">
        <v>813</v>
      </c>
      <c r="C18" s="689"/>
      <c r="D18" s="690"/>
      <c r="E18" s="690"/>
      <c r="F18" s="690"/>
      <c r="G18" s="690"/>
      <c r="H18" s="690"/>
      <c r="I18" s="690"/>
      <c r="J18" s="690"/>
      <c r="K18" s="690"/>
      <c r="L18" s="691"/>
    </row>
    <row r="19" spans="1:12" s="5" customFormat="1" ht="15" x14ac:dyDescent="0.2">
      <c r="A19" s="154">
        <f t="shared" si="0"/>
        <v>8</v>
      </c>
      <c r="B19" s="235" t="s">
        <v>814</v>
      </c>
      <c r="C19" s="689"/>
      <c r="D19" s="690"/>
      <c r="E19" s="690"/>
      <c r="F19" s="690"/>
      <c r="G19" s="690"/>
      <c r="H19" s="690"/>
      <c r="I19" s="690"/>
      <c r="J19" s="690"/>
      <c r="K19" s="690"/>
      <c r="L19" s="691"/>
    </row>
    <row r="20" spans="1:12" s="5" customFormat="1" ht="15" x14ac:dyDescent="0.2">
      <c r="A20" s="154">
        <f t="shared" si="0"/>
        <v>9</v>
      </c>
      <c r="B20" s="235" t="s">
        <v>815</v>
      </c>
      <c r="C20" s="689"/>
      <c r="D20" s="690"/>
      <c r="E20" s="690"/>
      <c r="F20" s="690"/>
      <c r="G20" s="690"/>
      <c r="H20" s="690"/>
      <c r="I20" s="690"/>
      <c r="J20" s="690"/>
      <c r="K20" s="690"/>
      <c r="L20" s="691"/>
    </row>
    <row r="21" spans="1:12" s="5" customFormat="1" ht="15" x14ac:dyDescent="0.2">
      <c r="A21" s="154">
        <f t="shared" si="0"/>
        <v>10</v>
      </c>
      <c r="B21" s="235" t="s">
        <v>816</v>
      </c>
      <c r="C21" s="689"/>
      <c r="D21" s="690"/>
      <c r="E21" s="690"/>
      <c r="F21" s="690"/>
      <c r="G21" s="690"/>
      <c r="H21" s="690"/>
      <c r="I21" s="690"/>
      <c r="J21" s="690"/>
      <c r="K21" s="690"/>
      <c r="L21" s="691"/>
    </row>
    <row r="22" spans="1:12" s="5" customFormat="1" ht="15" x14ac:dyDescent="0.2">
      <c r="A22" s="154">
        <f t="shared" si="0"/>
        <v>11</v>
      </c>
      <c r="B22" s="235" t="s">
        <v>846</v>
      </c>
      <c r="C22" s="689"/>
      <c r="D22" s="690"/>
      <c r="E22" s="690"/>
      <c r="F22" s="690"/>
      <c r="G22" s="690"/>
      <c r="H22" s="690"/>
      <c r="I22" s="690"/>
      <c r="J22" s="690"/>
      <c r="K22" s="690"/>
      <c r="L22" s="691"/>
    </row>
    <row r="23" spans="1:12" s="5" customFormat="1" ht="15" x14ac:dyDescent="0.2">
      <c r="A23" s="154">
        <f t="shared" si="0"/>
        <v>12</v>
      </c>
      <c r="B23" s="235" t="s">
        <v>817</v>
      </c>
      <c r="C23" s="689"/>
      <c r="D23" s="690"/>
      <c r="E23" s="690"/>
      <c r="F23" s="690"/>
      <c r="G23" s="690"/>
      <c r="H23" s="690"/>
      <c r="I23" s="690"/>
      <c r="J23" s="690"/>
      <c r="K23" s="690"/>
      <c r="L23" s="691"/>
    </row>
    <row r="24" spans="1:12" s="5" customFormat="1" ht="15" x14ac:dyDescent="0.2">
      <c r="A24" s="154">
        <f t="shared" si="0"/>
        <v>13</v>
      </c>
      <c r="B24" s="235" t="s">
        <v>818</v>
      </c>
      <c r="C24" s="689"/>
      <c r="D24" s="690"/>
      <c r="E24" s="690"/>
      <c r="F24" s="690"/>
      <c r="G24" s="690"/>
      <c r="H24" s="690"/>
      <c r="I24" s="690"/>
      <c r="J24" s="690"/>
      <c r="K24" s="690"/>
      <c r="L24" s="691"/>
    </row>
    <row r="25" spans="1:12" s="5" customFormat="1" ht="15" x14ac:dyDescent="0.2">
      <c r="A25" s="154">
        <f t="shared" si="0"/>
        <v>14</v>
      </c>
      <c r="B25" s="235" t="s">
        <v>847</v>
      </c>
      <c r="C25" s="689"/>
      <c r="D25" s="690"/>
      <c r="E25" s="690"/>
      <c r="F25" s="690"/>
      <c r="G25" s="690"/>
      <c r="H25" s="690"/>
      <c r="I25" s="690"/>
      <c r="J25" s="690"/>
      <c r="K25" s="690"/>
      <c r="L25" s="691"/>
    </row>
    <row r="26" spans="1:12" s="5" customFormat="1" ht="15" x14ac:dyDescent="0.2">
      <c r="A26" s="154">
        <f t="shared" si="0"/>
        <v>15</v>
      </c>
      <c r="B26" s="235" t="s">
        <v>819</v>
      </c>
      <c r="C26" s="689"/>
      <c r="D26" s="690"/>
      <c r="E26" s="690"/>
      <c r="F26" s="690"/>
      <c r="G26" s="690"/>
      <c r="H26" s="690"/>
      <c r="I26" s="690"/>
      <c r="J26" s="690"/>
      <c r="K26" s="690"/>
      <c r="L26" s="691"/>
    </row>
    <row r="27" spans="1:12" s="5" customFormat="1" ht="15" x14ac:dyDescent="0.2">
      <c r="A27" s="154">
        <f t="shared" si="0"/>
        <v>16</v>
      </c>
      <c r="B27" s="235" t="s">
        <v>820</v>
      </c>
      <c r="C27" s="689"/>
      <c r="D27" s="690"/>
      <c r="E27" s="690"/>
      <c r="F27" s="690"/>
      <c r="G27" s="690"/>
      <c r="H27" s="690"/>
      <c r="I27" s="690"/>
      <c r="J27" s="690"/>
      <c r="K27" s="690"/>
      <c r="L27" s="691"/>
    </row>
    <row r="28" spans="1:12" ht="15" x14ac:dyDescent="0.2">
      <c r="A28" s="154">
        <f t="shared" si="0"/>
        <v>17</v>
      </c>
      <c r="B28" s="235" t="s">
        <v>821</v>
      </c>
      <c r="C28" s="689"/>
      <c r="D28" s="690"/>
      <c r="E28" s="690"/>
      <c r="F28" s="690"/>
      <c r="G28" s="690"/>
      <c r="H28" s="690"/>
      <c r="I28" s="690"/>
      <c r="J28" s="690"/>
      <c r="K28" s="690"/>
      <c r="L28" s="691"/>
    </row>
    <row r="29" spans="1:12" ht="15" x14ac:dyDescent="0.2">
      <c r="A29" s="154">
        <f t="shared" si="0"/>
        <v>18</v>
      </c>
      <c r="B29" s="235" t="s">
        <v>822</v>
      </c>
      <c r="C29" s="689"/>
      <c r="D29" s="690"/>
      <c r="E29" s="690"/>
      <c r="F29" s="690"/>
      <c r="G29" s="690"/>
      <c r="H29" s="690"/>
      <c r="I29" s="690"/>
      <c r="J29" s="690"/>
      <c r="K29" s="690"/>
      <c r="L29" s="691"/>
    </row>
    <row r="30" spans="1:12" ht="15" x14ac:dyDescent="0.2">
      <c r="A30" s="154">
        <f t="shared" si="0"/>
        <v>19</v>
      </c>
      <c r="B30" s="235" t="s">
        <v>848</v>
      </c>
      <c r="C30" s="689"/>
      <c r="D30" s="690"/>
      <c r="E30" s="690"/>
      <c r="F30" s="690"/>
      <c r="G30" s="690"/>
      <c r="H30" s="690"/>
      <c r="I30" s="690"/>
      <c r="J30" s="690"/>
      <c r="K30" s="690"/>
      <c r="L30" s="691"/>
    </row>
    <row r="31" spans="1:12" ht="15" x14ac:dyDescent="0.2">
      <c r="A31" s="154">
        <f t="shared" si="0"/>
        <v>20</v>
      </c>
      <c r="B31" s="235" t="s">
        <v>823</v>
      </c>
      <c r="C31" s="689"/>
      <c r="D31" s="690"/>
      <c r="E31" s="690"/>
      <c r="F31" s="690"/>
      <c r="G31" s="690"/>
      <c r="H31" s="690"/>
      <c r="I31" s="690"/>
      <c r="J31" s="690"/>
      <c r="K31" s="690"/>
      <c r="L31" s="691"/>
    </row>
    <row r="32" spans="1:12" ht="15" x14ac:dyDescent="0.2">
      <c r="A32" s="154">
        <f t="shared" si="0"/>
        <v>21</v>
      </c>
      <c r="B32" s="235" t="s">
        <v>824</v>
      </c>
      <c r="C32" s="689"/>
      <c r="D32" s="690"/>
      <c r="E32" s="690"/>
      <c r="F32" s="690"/>
      <c r="G32" s="690"/>
      <c r="H32" s="690"/>
      <c r="I32" s="690"/>
      <c r="J32" s="690"/>
      <c r="K32" s="690"/>
      <c r="L32" s="691"/>
    </row>
    <row r="33" spans="1:12" ht="15" x14ac:dyDescent="0.2">
      <c r="A33" s="154">
        <f t="shared" si="0"/>
        <v>22</v>
      </c>
      <c r="B33" s="235" t="s">
        <v>825</v>
      </c>
      <c r="C33" s="689"/>
      <c r="D33" s="690"/>
      <c r="E33" s="690"/>
      <c r="F33" s="690"/>
      <c r="G33" s="690"/>
      <c r="H33" s="690"/>
      <c r="I33" s="690"/>
      <c r="J33" s="690"/>
      <c r="K33" s="690"/>
      <c r="L33" s="691"/>
    </row>
    <row r="34" spans="1:12" ht="15" x14ac:dyDescent="0.2">
      <c r="A34" s="154">
        <f t="shared" si="0"/>
        <v>23</v>
      </c>
      <c r="B34" s="235" t="s">
        <v>826</v>
      </c>
      <c r="C34" s="689"/>
      <c r="D34" s="690"/>
      <c r="E34" s="690"/>
      <c r="F34" s="690"/>
      <c r="G34" s="690"/>
      <c r="H34" s="690"/>
      <c r="I34" s="690"/>
      <c r="J34" s="690"/>
      <c r="K34" s="690"/>
      <c r="L34" s="691"/>
    </row>
    <row r="35" spans="1:12" ht="15" x14ac:dyDescent="0.2">
      <c r="A35" s="154">
        <f t="shared" si="0"/>
        <v>24</v>
      </c>
      <c r="B35" s="235" t="s">
        <v>827</v>
      </c>
      <c r="C35" s="689"/>
      <c r="D35" s="690"/>
      <c r="E35" s="690"/>
      <c r="F35" s="690"/>
      <c r="G35" s="690"/>
      <c r="H35" s="690"/>
      <c r="I35" s="690"/>
      <c r="J35" s="690"/>
      <c r="K35" s="690"/>
      <c r="L35" s="691"/>
    </row>
    <row r="36" spans="1:12" ht="15" x14ac:dyDescent="0.2">
      <c r="A36" s="154">
        <f t="shared" si="0"/>
        <v>25</v>
      </c>
      <c r="B36" s="235" t="s">
        <v>828</v>
      </c>
      <c r="C36" s="689"/>
      <c r="D36" s="690"/>
      <c r="E36" s="690"/>
      <c r="F36" s="690"/>
      <c r="G36" s="690"/>
      <c r="H36" s="690"/>
      <c r="I36" s="690"/>
      <c r="J36" s="690"/>
      <c r="K36" s="690"/>
      <c r="L36" s="691"/>
    </row>
    <row r="37" spans="1:12" ht="15" x14ac:dyDescent="0.2">
      <c r="A37" s="154">
        <f t="shared" si="0"/>
        <v>26</v>
      </c>
      <c r="B37" s="235" t="s">
        <v>829</v>
      </c>
      <c r="C37" s="689"/>
      <c r="D37" s="690"/>
      <c r="E37" s="690"/>
      <c r="F37" s="690"/>
      <c r="G37" s="690"/>
      <c r="H37" s="690"/>
      <c r="I37" s="690"/>
      <c r="J37" s="690"/>
      <c r="K37" s="690"/>
      <c r="L37" s="691"/>
    </row>
    <row r="38" spans="1:12" ht="15" x14ac:dyDescent="0.2">
      <c r="A38" s="154">
        <f t="shared" si="0"/>
        <v>27</v>
      </c>
      <c r="B38" s="235" t="s">
        <v>830</v>
      </c>
      <c r="C38" s="689"/>
      <c r="D38" s="690"/>
      <c r="E38" s="690"/>
      <c r="F38" s="690"/>
      <c r="G38" s="690"/>
      <c r="H38" s="690"/>
      <c r="I38" s="690"/>
      <c r="J38" s="690"/>
      <c r="K38" s="690"/>
      <c r="L38" s="691"/>
    </row>
    <row r="39" spans="1:12" ht="15" x14ac:dyDescent="0.2">
      <c r="A39" s="154">
        <f t="shared" si="0"/>
        <v>28</v>
      </c>
      <c r="B39" s="168" t="s">
        <v>831</v>
      </c>
      <c r="C39" s="689"/>
      <c r="D39" s="690"/>
      <c r="E39" s="690"/>
      <c r="F39" s="690"/>
      <c r="G39" s="690"/>
      <c r="H39" s="690"/>
      <c r="I39" s="690"/>
      <c r="J39" s="690"/>
      <c r="K39" s="690"/>
      <c r="L39" s="691"/>
    </row>
    <row r="40" spans="1:12" ht="15" x14ac:dyDescent="0.2">
      <c r="A40" s="154">
        <f t="shared" si="0"/>
        <v>29</v>
      </c>
      <c r="B40" s="168" t="s">
        <v>832</v>
      </c>
      <c r="C40" s="689"/>
      <c r="D40" s="690"/>
      <c r="E40" s="690"/>
      <c r="F40" s="690"/>
      <c r="G40" s="690"/>
      <c r="H40" s="690"/>
      <c r="I40" s="690"/>
      <c r="J40" s="690"/>
      <c r="K40" s="690"/>
      <c r="L40" s="691"/>
    </row>
    <row r="41" spans="1:12" ht="15" x14ac:dyDescent="0.2">
      <c r="A41" s="154">
        <f t="shared" si="0"/>
        <v>30</v>
      </c>
      <c r="B41" s="168" t="s">
        <v>833</v>
      </c>
      <c r="C41" s="689"/>
      <c r="D41" s="690"/>
      <c r="E41" s="690"/>
      <c r="F41" s="690"/>
      <c r="G41" s="690"/>
      <c r="H41" s="690"/>
      <c r="I41" s="690"/>
      <c r="J41" s="690"/>
      <c r="K41" s="690"/>
      <c r="L41" s="691"/>
    </row>
    <row r="42" spans="1:12" ht="15" x14ac:dyDescent="0.2">
      <c r="A42" s="154">
        <f t="shared" si="0"/>
        <v>31</v>
      </c>
      <c r="B42" s="168" t="s">
        <v>834</v>
      </c>
      <c r="C42" s="689"/>
      <c r="D42" s="690"/>
      <c r="E42" s="690"/>
      <c r="F42" s="690"/>
      <c r="G42" s="690"/>
      <c r="H42" s="690"/>
      <c r="I42" s="690"/>
      <c r="J42" s="690"/>
      <c r="K42" s="690"/>
      <c r="L42" s="691"/>
    </row>
    <row r="43" spans="1:12" x14ac:dyDescent="0.2">
      <c r="A43" s="176"/>
      <c r="B43" s="176" t="s">
        <v>835</v>
      </c>
      <c r="C43" s="692"/>
      <c r="D43" s="693"/>
      <c r="E43" s="693"/>
      <c r="F43" s="693"/>
      <c r="G43" s="693"/>
      <c r="H43" s="693"/>
      <c r="I43" s="693"/>
      <c r="J43" s="693"/>
      <c r="K43" s="693"/>
      <c r="L43" s="694"/>
    </row>
    <row r="44" spans="1:12" x14ac:dyDescent="0.2">
      <c r="A44" s="10" t="s">
        <v>370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x14ac:dyDescent="0.2">
      <c r="A45" s="9" t="s">
        <v>369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x14ac:dyDescent="0.2">
      <c r="A47" s="641"/>
      <c r="B47" s="641"/>
      <c r="C47" s="641"/>
      <c r="D47" s="641"/>
      <c r="E47" s="641"/>
      <c r="F47" s="641"/>
      <c r="G47" s="641"/>
      <c r="H47" s="641"/>
      <c r="I47" s="641"/>
      <c r="J47" s="641"/>
      <c r="K47" s="641"/>
      <c r="L47" s="641"/>
    </row>
    <row r="48" spans="1:12" ht="15.75" x14ac:dyDescent="0.25">
      <c r="I48" s="618" t="s">
        <v>868</v>
      </c>
      <c r="J48" s="618"/>
      <c r="K48" s="618"/>
      <c r="L48" s="618"/>
    </row>
    <row r="49" spans="9:12" ht="15.75" x14ac:dyDescent="0.25">
      <c r="I49" s="618" t="s">
        <v>869</v>
      </c>
      <c r="J49" s="618"/>
      <c r="K49" s="618"/>
      <c r="L49" s="618"/>
    </row>
  </sheetData>
  <mergeCells count="15">
    <mergeCell ref="I48:L48"/>
    <mergeCell ref="I49:L49"/>
    <mergeCell ref="A47:L47"/>
    <mergeCell ref="I8:L8"/>
    <mergeCell ref="A9:A10"/>
    <mergeCell ref="B9:B10"/>
    <mergeCell ref="C9:G9"/>
    <mergeCell ref="H9:L9"/>
    <mergeCell ref="C12:L43"/>
    <mergeCell ref="L1:N1"/>
    <mergeCell ref="A2:L2"/>
    <mergeCell ref="A3:L3"/>
    <mergeCell ref="A5:L5"/>
    <mergeCell ref="A7:B7"/>
    <mergeCell ref="F7:L7"/>
  </mergeCells>
  <printOptions horizontalCentered="1"/>
  <pageMargins left="0.47" right="0.4" top="0.42" bottom="0" header="0.31496062992125984" footer="0.31496062992125984"/>
  <pageSetup paperSize="9" scale="73" orientation="landscape" r:id="rId1"/>
  <rowBreaks count="1" manualBreakCount="1">
    <brk id="4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opLeftCell="A21" zoomScaleSheetLayoutView="90" workbookViewId="0">
      <selection activeCell="N14" sqref="N14:N45"/>
    </sheetView>
  </sheetViews>
  <sheetFormatPr defaultColWidth="9.140625" defaultRowHeight="12.75" x14ac:dyDescent="0.2"/>
  <cols>
    <col min="1" max="1" width="7.42578125" style="6" customWidth="1"/>
    <col min="2" max="2" width="17.140625" style="6" customWidth="1"/>
    <col min="3" max="3" width="8.7109375" style="6" customWidth="1"/>
    <col min="4" max="4" width="10.140625" style="6" customWidth="1"/>
    <col min="5" max="5" width="8.42578125" style="6" bestFit="1" customWidth="1"/>
    <col min="6" max="7" width="7.28515625" style="6" customWidth="1"/>
    <col min="8" max="8" width="8.140625" style="6" customWidth="1"/>
    <col min="9" max="9" width="9.28515625" style="6" customWidth="1"/>
    <col min="10" max="10" width="10.7109375" style="6" customWidth="1"/>
    <col min="11" max="11" width="9" style="6" customWidth="1"/>
    <col min="12" max="12" width="8.7109375" style="6" customWidth="1"/>
    <col min="13" max="13" width="7.85546875" style="6" customWidth="1"/>
    <col min="14" max="14" width="8.5703125" style="6" bestFit="1" customWidth="1"/>
    <col min="15" max="15" width="13.7109375" style="6" customWidth="1"/>
    <col min="16" max="16" width="11.85546875" style="6" customWidth="1"/>
    <col min="17" max="17" width="11.7109375" style="6" customWidth="1"/>
    <col min="18" max="18" width="9.140625" style="6"/>
    <col min="19" max="19" width="9.7109375" style="6" bestFit="1" customWidth="1"/>
    <col min="20" max="16384" width="9.140625" style="6"/>
  </cols>
  <sheetData>
    <row r="1" spans="1:21" customFormat="1" ht="15" x14ac:dyDescent="0.2">
      <c r="H1" s="21"/>
      <c r="I1" s="21"/>
      <c r="J1" s="21"/>
      <c r="K1" s="21"/>
      <c r="L1" s="21"/>
      <c r="M1" s="21"/>
      <c r="N1" s="21"/>
      <c r="O1" s="21"/>
      <c r="P1" s="638" t="s">
        <v>60</v>
      </c>
      <c r="Q1" s="638"/>
      <c r="S1" s="6"/>
      <c r="T1" s="25"/>
      <c r="U1" s="25"/>
    </row>
    <row r="2" spans="1:21" customFormat="1" ht="15.75" x14ac:dyDescent="0.25">
      <c r="A2" s="553" t="s">
        <v>0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27"/>
      <c r="S2" s="27"/>
      <c r="T2" s="27"/>
      <c r="U2" s="27"/>
    </row>
    <row r="3" spans="1:21" customFormat="1" ht="20.25" x14ac:dyDescent="0.3">
      <c r="A3" s="554" t="s">
        <v>646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26"/>
      <c r="S3" s="26"/>
      <c r="T3" s="26"/>
      <c r="U3" s="26"/>
    </row>
    <row r="4" spans="1:21" customFormat="1" ht="10.5" customHeight="1" x14ac:dyDescent="0.2"/>
    <row r="5" spans="1:21" x14ac:dyDescent="0.2">
      <c r="A5" s="13"/>
      <c r="B5" s="13"/>
      <c r="C5" s="13"/>
      <c r="D5" s="13"/>
      <c r="E5" s="12"/>
      <c r="F5" s="12"/>
      <c r="G5" s="12"/>
      <c r="H5" s="12"/>
      <c r="I5" s="12"/>
      <c r="J5" s="12"/>
      <c r="K5" s="12"/>
      <c r="L5" s="12"/>
      <c r="M5" s="12"/>
      <c r="N5" s="13"/>
      <c r="O5" s="13"/>
      <c r="P5" s="12"/>
      <c r="Q5" s="10"/>
    </row>
    <row r="6" spans="1:21" ht="18" customHeight="1" x14ac:dyDescent="0.25">
      <c r="A6" s="648" t="s">
        <v>758</v>
      </c>
      <c r="B6" s="648"/>
      <c r="C6" s="648"/>
      <c r="D6" s="648"/>
      <c r="E6" s="648"/>
      <c r="F6" s="648"/>
      <c r="G6" s="648"/>
      <c r="H6" s="648"/>
      <c r="I6" s="648"/>
      <c r="J6" s="648"/>
      <c r="K6" s="648"/>
      <c r="L6" s="648"/>
      <c r="M6" s="648"/>
      <c r="N6" s="648"/>
      <c r="O6" s="648"/>
      <c r="P6" s="648"/>
      <c r="Q6" s="648"/>
    </row>
    <row r="7" spans="1:21" ht="9.75" customHeight="1" x14ac:dyDescent="0.2"/>
    <row r="8" spans="1:21" ht="0.75" customHeight="1" x14ac:dyDescent="0.2"/>
    <row r="9" spans="1:21" x14ac:dyDescent="0.2">
      <c r="A9" s="556" t="s">
        <v>883</v>
      </c>
      <c r="B9" s="556"/>
      <c r="Q9" s="19" t="s">
        <v>19</v>
      </c>
      <c r="R9" s="8"/>
      <c r="S9" s="10"/>
    </row>
    <row r="10" spans="1:21" ht="15.75" x14ac:dyDescent="0.25">
      <c r="A10" s="4"/>
      <c r="N10" s="637" t="s">
        <v>894</v>
      </c>
      <c r="O10" s="637"/>
      <c r="P10" s="637"/>
      <c r="Q10" s="637"/>
    </row>
    <row r="11" spans="1:21" ht="28.5" customHeight="1" x14ac:dyDescent="0.2">
      <c r="A11" s="639" t="s">
        <v>2</v>
      </c>
      <c r="B11" s="639" t="s">
        <v>3</v>
      </c>
      <c r="C11" s="523" t="s">
        <v>671</v>
      </c>
      <c r="D11" s="523"/>
      <c r="E11" s="523"/>
      <c r="F11" s="523" t="s">
        <v>672</v>
      </c>
      <c r="G11" s="523"/>
      <c r="H11" s="523"/>
      <c r="I11" s="601" t="s">
        <v>374</v>
      </c>
      <c r="J11" s="602"/>
      <c r="K11" s="695"/>
      <c r="L11" s="601" t="s">
        <v>87</v>
      </c>
      <c r="M11" s="602"/>
      <c r="N11" s="695"/>
      <c r="O11" s="696" t="s">
        <v>697</v>
      </c>
      <c r="P11" s="697"/>
      <c r="Q11" s="698"/>
    </row>
    <row r="12" spans="1:21" ht="39.75" customHeight="1" x14ac:dyDescent="0.2">
      <c r="A12" s="640"/>
      <c r="B12" s="640"/>
      <c r="C12" s="1" t="s">
        <v>109</v>
      </c>
      <c r="D12" s="160" t="s">
        <v>754</v>
      </c>
      <c r="E12" s="24" t="s">
        <v>16</v>
      </c>
      <c r="F12" s="1" t="s">
        <v>109</v>
      </c>
      <c r="G12" s="160" t="s">
        <v>755</v>
      </c>
      <c r="H12" s="24" t="s">
        <v>16</v>
      </c>
      <c r="I12" s="1" t="s">
        <v>109</v>
      </c>
      <c r="J12" s="160" t="s">
        <v>755</v>
      </c>
      <c r="K12" s="24" t="s">
        <v>16</v>
      </c>
      <c r="L12" s="1" t="s">
        <v>109</v>
      </c>
      <c r="M12" s="160" t="s">
        <v>755</v>
      </c>
      <c r="N12" s="24" t="s">
        <v>16</v>
      </c>
      <c r="O12" s="1" t="s">
        <v>234</v>
      </c>
      <c r="P12" s="160" t="s">
        <v>756</v>
      </c>
      <c r="Q12" s="1" t="s">
        <v>110</v>
      </c>
    </row>
    <row r="13" spans="1:21" s="47" customFormat="1" x14ac:dyDescent="0.2">
      <c r="A13" s="45">
        <v>1</v>
      </c>
      <c r="B13" s="45">
        <v>2</v>
      </c>
      <c r="C13" s="45">
        <v>3</v>
      </c>
      <c r="D13" s="45">
        <v>4</v>
      </c>
      <c r="E13" s="45">
        <v>5</v>
      </c>
      <c r="F13" s="45">
        <v>6</v>
      </c>
      <c r="G13" s="45">
        <v>7</v>
      </c>
      <c r="H13" s="45">
        <v>8</v>
      </c>
      <c r="I13" s="45">
        <v>9</v>
      </c>
      <c r="J13" s="45">
        <v>10</v>
      </c>
      <c r="K13" s="45">
        <v>11</v>
      </c>
      <c r="L13" s="45">
        <v>12</v>
      </c>
      <c r="M13" s="45">
        <v>13</v>
      </c>
      <c r="N13" s="45">
        <v>14</v>
      </c>
      <c r="O13" s="45">
        <v>15</v>
      </c>
      <c r="P13" s="45">
        <v>16</v>
      </c>
      <c r="Q13" s="45">
        <v>17</v>
      </c>
    </row>
    <row r="14" spans="1:21" s="47" customFormat="1" ht="15" x14ac:dyDescent="0.2">
      <c r="A14" s="154">
        <v>1</v>
      </c>
      <c r="B14" s="235" t="s">
        <v>844</v>
      </c>
      <c r="C14" s="343">
        <v>220.11</v>
      </c>
      <c r="D14" s="343">
        <v>146.74</v>
      </c>
      <c r="E14" s="343">
        <f>SUM(C14:D14)</f>
        <v>366.85</v>
      </c>
      <c r="F14" s="343">
        <v>41.25</v>
      </c>
      <c r="G14" s="343">
        <v>27.5</v>
      </c>
      <c r="H14" s="343">
        <f>SUM(F14:G14)</f>
        <v>68.75</v>
      </c>
      <c r="I14" s="343">
        <v>207.76</v>
      </c>
      <c r="J14" s="343">
        <v>325.41000000000003</v>
      </c>
      <c r="K14" s="343">
        <f>SUM(I14:J14)</f>
        <v>533.17000000000007</v>
      </c>
      <c r="L14" s="343">
        <v>198.42</v>
      </c>
      <c r="M14" s="343">
        <v>292.02</v>
      </c>
      <c r="N14" s="343">
        <f>SUM(L14:M14)</f>
        <v>490.43999999999994</v>
      </c>
      <c r="O14" s="343">
        <f>F14+I14-L14</f>
        <v>50.59</v>
      </c>
      <c r="P14" s="343">
        <f>G14+J14-M14</f>
        <v>60.890000000000043</v>
      </c>
      <c r="Q14" s="343">
        <f>H14+K14-N14</f>
        <v>111.48000000000013</v>
      </c>
      <c r="R14" s="455"/>
      <c r="S14" s="412"/>
      <c r="T14" s="412"/>
    </row>
    <row r="15" spans="1:21" s="47" customFormat="1" ht="15" x14ac:dyDescent="0.2">
      <c r="A15" s="154">
        <f>A14+1</f>
        <v>2</v>
      </c>
      <c r="B15" s="235" t="s">
        <v>809</v>
      </c>
      <c r="C15" s="343">
        <v>230.53</v>
      </c>
      <c r="D15" s="343">
        <v>153.69</v>
      </c>
      <c r="E15" s="343">
        <f t="shared" ref="E15:E44" si="0">SUM(C15:D15)</f>
        <v>384.22</v>
      </c>
      <c r="F15" s="343">
        <v>43.21</v>
      </c>
      <c r="G15" s="343">
        <v>28.8</v>
      </c>
      <c r="H15" s="343">
        <f t="shared" ref="H15:H44" si="1">SUM(F15:G15)</f>
        <v>72.010000000000005</v>
      </c>
      <c r="I15" s="343">
        <v>218.07</v>
      </c>
      <c r="J15" s="343">
        <v>340.81</v>
      </c>
      <c r="K15" s="343">
        <f t="shared" ref="K15:K44" si="2">SUM(I15:J15)</f>
        <v>558.88</v>
      </c>
      <c r="L15" s="343">
        <v>213.51</v>
      </c>
      <c r="M15" s="343">
        <v>314.24</v>
      </c>
      <c r="N15" s="343">
        <f t="shared" ref="N15:N44" si="3">SUM(L15:M15)</f>
        <v>527.75</v>
      </c>
      <c r="O15" s="343">
        <f t="shared" ref="O15:O44" si="4">F15+I15-L15</f>
        <v>47.769999999999982</v>
      </c>
      <c r="P15" s="343">
        <f t="shared" ref="P15:P44" si="5">G15+J15-M15</f>
        <v>55.370000000000005</v>
      </c>
      <c r="Q15" s="343">
        <f t="shared" ref="Q15:Q44" si="6">H15+K15-N15</f>
        <v>103.13999999999999</v>
      </c>
      <c r="R15" s="455"/>
      <c r="S15" s="412"/>
      <c r="T15" s="412"/>
    </row>
    <row r="16" spans="1:21" s="47" customFormat="1" ht="15" x14ac:dyDescent="0.2">
      <c r="A16" s="154">
        <f t="shared" ref="A16:A44" si="7">A15+1</f>
        <v>3</v>
      </c>
      <c r="B16" s="235" t="s">
        <v>845</v>
      </c>
      <c r="C16" s="343">
        <v>458.41</v>
      </c>
      <c r="D16" s="343">
        <v>305.61</v>
      </c>
      <c r="E16" s="343">
        <f t="shared" si="0"/>
        <v>764.02</v>
      </c>
      <c r="F16" s="343">
        <v>85.91</v>
      </c>
      <c r="G16" s="343">
        <v>57.28</v>
      </c>
      <c r="H16" s="343">
        <f t="shared" si="1"/>
        <v>143.19</v>
      </c>
      <c r="I16" s="343">
        <v>443.52</v>
      </c>
      <c r="J16" s="343">
        <v>677.71</v>
      </c>
      <c r="K16" s="343">
        <f>SUM(I16:J16)</f>
        <v>1121.23</v>
      </c>
      <c r="L16" s="343">
        <v>315.14</v>
      </c>
      <c r="M16" s="343">
        <v>463.82</v>
      </c>
      <c r="N16" s="343">
        <f t="shared" si="3"/>
        <v>778.96</v>
      </c>
      <c r="O16" s="343">
        <f t="shared" si="4"/>
        <v>214.28999999999996</v>
      </c>
      <c r="P16" s="343">
        <f t="shared" si="5"/>
        <v>271.17</v>
      </c>
      <c r="Q16" s="343">
        <f t="shared" si="6"/>
        <v>485.46000000000004</v>
      </c>
      <c r="R16" s="455"/>
      <c r="S16" s="412"/>
      <c r="T16" s="412"/>
    </row>
    <row r="17" spans="1:20" s="47" customFormat="1" ht="15" x14ac:dyDescent="0.2">
      <c r="A17" s="154">
        <f t="shared" si="7"/>
        <v>4</v>
      </c>
      <c r="B17" s="235" t="s">
        <v>810</v>
      </c>
      <c r="C17" s="343">
        <v>152.85</v>
      </c>
      <c r="D17" s="343">
        <v>101.9</v>
      </c>
      <c r="E17" s="343">
        <f t="shared" si="0"/>
        <v>254.75</v>
      </c>
      <c r="F17" s="343">
        <v>28.65</v>
      </c>
      <c r="G17" s="343">
        <v>19.100000000000001</v>
      </c>
      <c r="H17" s="343">
        <f t="shared" si="1"/>
        <v>47.75</v>
      </c>
      <c r="I17" s="343">
        <v>141.22</v>
      </c>
      <c r="J17" s="343">
        <v>225.97</v>
      </c>
      <c r="K17" s="343">
        <f t="shared" si="2"/>
        <v>367.19</v>
      </c>
      <c r="L17" s="343">
        <v>139.03</v>
      </c>
      <c r="M17" s="343">
        <v>204.63</v>
      </c>
      <c r="N17" s="343">
        <f t="shared" si="3"/>
        <v>343.65999999999997</v>
      </c>
      <c r="O17" s="343">
        <f t="shared" si="4"/>
        <v>30.840000000000003</v>
      </c>
      <c r="P17" s="343">
        <f t="shared" si="5"/>
        <v>40.44</v>
      </c>
      <c r="Q17" s="343">
        <f t="shared" si="6"/>
        <v>71.28000000000003</v>
      </c>
      <c r="R17" s="455"/>
      <c r="S17" s="412"/>
      <c r="T17" s="412"/>
    </row>
    <row r="18" spans="1:20" s="47" customFormat="1" ht="15" x14ac:dyDescent="0.2">
      <c r="A18" s="154">
        <f t="shared" si="7"/>
        <v>5</v>
      </c>
      <c r="B18" s="235" t="s">
        <v>811</v>
      </c>
      <c r="C18" s="343">
        <v>95.11</v>
      </c>
      <c r="D18" s="343">
        <v>63.41</v>
      </c>
      <c r="E18" s="343">
        <f t="shared" si="0"/>
        <v>158.51999999999998</v>
      </c>
      <c r="F18" s="343">
        <v>17.829999999999998</v>
      </c>
      <c r="G18" s="343">
        <v>11.88</v>
      </c>
      <c r="H18" s="343">
        <f t="shared" si="1"/>
        <v>29.71</v>
      </c>
      <c r="I18" s="343">
        <v>84.1</v>
      </c>
      <c r="J18" s="343">
        <v>140.61000000000001</v>
      </c>
      <c r="K18" s="343">
        <f t="shared" si="2"/>
        <v>224.71</v>
      </c>
      <c r="L18" s="343">
        <v>85.23</v>
      </c>
      <c r="M18" s="343">
        <v>125.44</v>
      </c>
      <c r="N18" s="343">
        <f t="shared" si="3"/>
        <v>210.67000000000002</v>
      </c>
      <c r="O18" s="343">
        <f t="shared" si="4"/>
        <v>16.699999999999989</v>
      </c>
      <c r="P18" s="343">
        <f t="shared" si="5"/>
        <v>27.050000000000011</v>
      </c>
      <c r="Q18" s="343">
        <f t="shared" si="6"/>
        <v>43.75</v>
      </c>
      <c r="R18" s="455"/>
      <c r="S18" s="412"/>
      <c r="T18" s="412"/>
    </row>
    <row r="19" spans="1:20" s="47" customFormat="1" ht="15" x14ac:dyDescent="0.2">
      <c r="A19" s="154">
        <f t="shared" si="7"/>
        <v>6</v>
      </c>
      <c r="B19" s="235" t="s">
        <v>812</v>
      </c>
      <c r="C19" s="343">
        <v>128.32</v>
      </c>
      <c r="D19" s="343">
        <v>85.55</v>
      </c>
      <c r="E19" s="343">
        <f t="shared" si="0"/>
        <v>213.87</v>
      </c>
      <c r="F19" s="343">
        <v>24.05</v>
      </c>
      <c r="G19" s="343">
        <v>16.03</v>
      </c>
      <c r="H19" s="343">
        <f t="shared" si="1"/>
        <v>40.08</v>
      </c>
      <c r="I19" s="343">
        <v>116.95</v>
      </c>
      <c r="J19" s="343">
        <v>189.71</v>
      </c>
      <c r="K19" s="343">
        <f t="shared" si="2"/>
        <v>306.66000000000003</v>
      </c>
      <c r="L19" s="343">
        <v>111.26</v>
      </c>
      <c r="M19" s="343">
        <v>163.75</v>
      </c>
      <c r="N19" s="343">
        <f t="shared" si="3"/>
        <v>275.01</v>
      </c>
      <c r="O19" s="343">
        <f t="shared" si="4"/>
        <v>29.739999999999995</v>
      </c>
      <c r="P19" s="343">
        <f t="shared" si="5"/>
        <v>41.990000000000009</v>
      </c>
      <c r="Q19" s="343">
        <f t="shared" si="6"/>
        <v>71.730000000000018</v>
      </c>
      <c r="R19" s="455"/>
      <c r="S19" s="412"/>
      <c r="T19" s="412"/>
    </row>
    <row r="20" spans="1:20" s="47" customFormat="1" ht="15" x14ac:dyDescent="0.2">
      <c r="A20" s="154">
        <f t="shared" si="7"/>
        <v>7</v>
      </c>
      <c r="B20" s="235" t="s">
        <v>813</v>
      </c>
      <c r="C20" s="343">
        <v>200.74</v>
      </c>
      <c r="D20" s="343">
        <v>133.82</v>
      </c>
      <c r="E20" s="343">
        <f t="shared" si="0"/>
        <v>334.56</v>
      </c>
      <c r="F20" s="343">
        <v>37.619999999999997</v>
      </c>
      <c r="G20" s="343">
        <v>25.08</v>
      </c>
      <c r="H20" s="343">
        <f t="shared" si="1"/>
        <v>62.699999999999996</v>
      </c>
      <c r="I20" s="343">
        <v>188.59</v>
      </c>
      <c r="J20" s="343">
        <v>296.76</v>
      </c>
      <c r="K20" s="343">
        <f t="shared" si="2"/>
        <v>485.35</v>
      </c>
      <c r="L20" s="343">
        <v>181.7</v>
      </c>
      <c r="M20" s="343">
        <v>267.42</v>
      </c>
      <c r="N20" s="343">
        <f t="shared" si="3"/>
        <v>449.12</v>
      </c>
      <c r="O20" s="343">
        <f t="shared" si="4"/>
        <v>44.510000000000019</v>
      </c>
      <c r="P20" s="343">
        <f t="shared" si="5"/>
        <v>54.419999999999959</v>
      </c>
      <c r="Q20" s="343">
        <f t="shared" si="6"/>
        <v>98.930000000000064</v>
      </c>
      <c r="R20" s="455"/>
      <c r="S20" s="412"/>
      <c r="T20" s="412"/>
    </row>
    <row r="21" spans="1:20" s="47" customFormat="1" ht="15" x14ac:dyDescent="0.2">
      <c r="A21" s="154">
        <f t="shared" si="7"/>
        <v>8</v>
      </c>
      <c r="B21" s="235" t="s">
        <v>814</v>
      </c>
      <c r="C21" s="343">
        <v>245.09</v>
      </c>
      <c r="D21" s="343">
        <v>163.38999999999999</v>
      </c>
      <c r="E21" s="343">
        <f t="shared" si="0"/>
        <v>408.48</v>
      </c>
      <c r="F21" s="343">
        <v>45.93</v>
      </c>
      <c r="G21" s="343">
        <v>30.62</v>
      </c>
      <c r="H21" s="343">
        <f t="shared" si="1"/>
        <v>76.55</v>
      </c>
      <c r="I21" s="343">
        <v>232.47</v>
      </c>
      <c r="J21" s="343">
        <v>362.33</v>
      </c>
      <c r="K21" s="343">
        <f t="shared" si="2"/>
        <v>594.79999999999995</v>
      </c>
      <c r="L21" s="343">
        <v>230.6</v>
      </c>
      <c r="M21" s="343">
        <v>339.39</v>
      </c>
      <c r="N21" s="343">
        <f t="shared" si="3"/>
        <v>569.99</v>
      </c>
      <c r="O21" s="343">
        <f t="shared" si="4"/>
        <v>47.799999999999983</v>
      </c>
      <c r="P21" s="343">
        <f t="shared" si="5"/>
        <v>53.56</v>
      </c>
      <c r="Q21" s="343">
        <f t="shared" si="6"/>
        <v>101.3599999999999</v>
      </c>
      <c r="R21" s="455"/>
      <c r="S21" s="412"/>
      <c r="T21" s="412"/>
    </row>
    <row r="22" spans="1:20" s="47" customFormat="1" ht="15" x14ac:dyDescent="0.2">
      <c r="A22" s="154">
        <f t="shared" si="7"/>
        <v>9</v>
      </c>
      <c r="B22" s="235" t="s">
        <v>815</v>
      </c>
      <c r="C22" s="343">
        <v>107.07</v>
      </c>
      <c r="D22" s="343">
        <v>71.38</v>
      </c>
      <c r="E22" s="343">
        <f t="shared" si="0"/>
        <v>178.45</v>
      </c>
      <c r="F22" s="343">
        <v>20.07</v>
      </c>
      <c r="G22" s="343">
        <v>13.38</v>
      </c>
      <c r="H22" s="343">
        <f t="shared" si="1"/>
        <v>33.450000000000003</v>
      </c>
      <c r="I22" s="343">
        <v>95.93</v>
      </c>
      <c r="J22" s="343">
        <v>158.29</v>
      </c>
      <c r="K22" s="343">
        <f t="shared" si="2"/>
        <v>254.22</v>
      </c>
      <c r="L22" s="343">
        <v>97.83</v>
      </c>
      <c r="M22" s="343">
        <v>143.99</v>
      </c>
      <c r="N22" s="343">
        <f t="shared" si="3"/>
        <v>241.82</v>
      </c>
      <c r="O22" s="343">
        <f t="shared" si="4"/>
        <v>18.170000000000002</v>
      </c>
      <c r="P22" s="343">
        <f t="shared" si="5"/>
        <v>27.679999999999978</v>
      </c>
      <c r="Q22" s="343">
        <f t="shared" si="6"/>
        <v>45.850000000000023</v>
      </c>
      <c r="R22" s="455"/>
      <c r="S22" s="412"/>
      <c r="T22" s="412"/>
    </row>
    <row r="23" spans="1:20" s="47" customFormat="1" ht="15" x14ac:dyDescent="0.2">
      <c r="A23" s="154">
        <f t="shared" si="7"/>
        <v>10</v>
      </c>
      <c r="B23" s="235" t="s">
        <v>816</v>
      </c>
      <c r="C23" s="343">
        <v>252.71</v>
      </c>
      <c r="D23" s="343">
        <v>168.47</v>
      </c>
      <c r="E23" s="343">
        <f t="shared" si="0"/>
        <v>421.18</v>
      </c>
      <c r="F23" s="343">
        <v>47.36</v>
      </c>
      <c r="G23" s="343">
        <v>31.57</v>
      </c>
      <c r="H23" s="343">
        <f t="shared" si="1"/>
        <v>78.930000000000007</v>
      </c>
      <c r="I23" s="343">
        <v>240.01</v>
      </c>
      <c r="J23" s="343">
        <v>373.6</v>
      </c>
      <c r="K23" s="343">
        <f t="shared" si="2"/>
        <v>613.61</v>
      </c>
      <c r="L23" s="343">
        <v>231.15</v>
      </c>
      <c r="M23" s="343">
        <v>340.2</v>
      </c>
      <c r="N23" s="343">
        <f t="shared" si="3"/>
        <v>571.35</v>
      </c>
      <c r="O23" s="343">
        <f t="shared" si="4"/>
        <v>56.22</v>
      </c>
      <c r="P23" s="343">
        <f t="shared" si="5"/>
        <v>64.970000000000027</v>
      </c>
      <c r="Q23" s="343">
        <f t="shared" si="6"/>
        <v>121.18999999999994</v>
      </c>
      <c r="R23" s="455"/>
      <c r="S23" s="412"/>
      <c r="T23" s="412"/>
    </row>
    <row r="24" spans="1:20" s="47" customFormat="1" ht="15" x14ac:dyDescent="0.2">
      <c r="A24" s="154">
        <f t="shared" si="7"/>
        <v>11</v>
      </c>
      <c r="B24" s="235" t="s">
        <v>846</v>
      </c>
      <c r="C24" s="343">
        <v>171.61</v>
      </c>
      <c r="D24" s="343">
        <v>114.41</v>
      </c>
      <c r="E24" s="343">
        <f t="shared" si="0"/>
        <v>286.02</v>
      </c>
      <c r="F24" s="343">
        <v>32.159999999999997</v>
      </c>
      <c r="G24" s="343">
        <v>21.44</v>
      </c>
      <c r="H24" s="343">
        <f t="shared" si="1"/>
        <v>53.599999999999994</v>
      </c>
      <c r="I24" s="343">
        <v>159.78</v>
      </c>
      <c r="J24" s="343">
        <v>253.71</v>
      </c>
      <c r="K24" s="343">
        <f t="shared" si="2"/>
        <v>413.49</v>
      </c>
      <c r="L24" s="343">
        <v>160.57</v>
      </c>
      <c r="M24" s="343">
        <v>236.32</v>
      </c>
      <c r="N24" s="343">
        <f t="shared" si="3"/>
        <v>396.89</v>
      </c>
      <c r="O24" s="343">
        <f t="shared" si="4"/>
        <v>31.370000000000005</v>
      </c>
      <c r="P24" s="343">
        <f t="shared" si="5"/>
        <v>38.830000000000041</v>
      </c>
      <c r="Q24" s="343">
        <f t="shared" si="6"/>
        <v>70.200000000000045</v>
      </c>
      <c r="R24" s="455"/>
      <c r="S24" s="412"/>
      <c r="T24" s="412"/>
    </row>
    <row r="25" spans="1:20" s="47" customFormat="1" ht="15" x14ac:dyDescent="0.2">
      <c r="A25" s="154">
        <f t="shared" si="7"/>
        <v>12</v>
      </c>
      <c r="B25" s="235" t="s">
        <v>817</v>
      </c>
      <c r="C25" s="343">
        <v>158.63999999999999</v>
      </c>
      <c r="D25" s="343">
        <v>105.76</v>
      </c>
      <c r="E25" s="343">
        <f t="shared" si="0"/>
        <v>264.39999999999998</v>
      </c>
      <c r="F25" s="343">
        <v>29.73</v>
      </c>
      <c r="G25" s="343">
        <v>19.82</v>
      </c>
      <c r="H25" s="343">
        <f t="shared" si="1"/>
        <v>49.55</v>
      </c>
      <c r="I25" s="343">
        <v>146.94999999999999</v>
      </c>
      <c r="J25" s="343">
        <v>234.53</v>
      </c>
      <c r="K25" s="343">
        <f t="shared" si="2"/>
        <v>381.48</v>
      </c>
      <c r="L25" s="343">
        <v>148.49</v>
      </c>
      <c r="M25" s="343">
        <v>218.55</v>
      </c>
      <c r="N25" s="343">
        <f t="shared" si="3"/>
        <v>367.04</v>
      </c>
      <c r="O25" s="343">
        <f t="shared" si="4"/>
        <v>28.189999999999969</v>
      </c>
      <c r="P25" s="343">
        <f t="shared" si="5"/>
        <v>35.799999999999983</v>
      </c>
      <c r="Q25" s="343">
        <f t="shared" si="6"/>
        <v>63.990000000000009</v>
      </c>
      <c r="R25" s="455"/>
      <c r="S25" s="412"/>
      <c r="T25" s="412"/>
    </row>
    <row r="26" spans="1:20" s="47" customFormat="1" ht="25.5" x14ac:dyDescent="0.2">
      <c r="A26" s="154">
        <f t="shared" si="7"/>
        <v>13</v>
      </c>
      <c r="B26" s="235" t="s">
        <v>818</v>
      </c>
      <c r="C26" s="343">
        <v>417.78</v>
      </c>
      <c r="D26" s="343">
        <v>278.52</v>
      </c>
      <c r="E26" s="343">
        <f t="shared" si="0"/>
        <v>696.3</v>
      </c>
      <c r="F26" s="343">
        <v>78.3</v>
      </c>
      <c r="G26" s="343">
        <v>52.2</v>
      </c>
      <c r="H26" s="343">
        <f t="shared" si="1"/>
        <v>130.5</v>
      </c>
      <c r="I26" s="343">
        <v>403.32</v>
      </c>
      <c r="J26" s="343">
        <v>617.64</v>
      </c>
      <c r="K26" s="343">
        <f t="shared" si="2"/>
        <v>1020.96</v>
      </c>
      <c r="L26" s="343">
        <v>395.08</v>
      </c>
      <c r="M26" s="343">
        <v>581.47</v>
      </c>
      <c r="N26" s="343">
        <f t="shared" si="3"/>
        <v>976.55</v>
      </c>
      <c r="O26" s="343">
        <f t="shared" si="4"/>
        <v>86.54000000000002</v>
      </c>
      <c r="P26" s="343">
        <f t="shared" si="5"/>
        <v>88.37</v>
      </c>
      <c r="Q26" s="343">
        <f t="shared" si="6"/>
        <v>174.91000000000008</v>
      </c>
      <c r="R26" s="455"/>
      <c r="S26" s="412"/>
      <c r="T26" s="412"/>
    </row>
    <row r="27" spans="1:20" s="47" customFormat="1" ht="15" x14ac:dyDescent="0.2">
      <c r="A27" s="154">
        <f t="shared" si="7"/>
        <v>14</v>
      </c>
      <c r="B27" s="235" t="s">
        <v>847</v>
      </c>
      <c r="C27" s="343">
        <v>124.44</v>
      </c>
      <c r="D27" s="343">
        <v>82.96</v>
      </c>
      <c r="E27" s="343">
        <f t="shared" si="0"/>
        <v>207.39999999999998</v>
      </c>
      <c r="F27" s="343">
        <v>23.32</v>
      </c>
      <c r="G27" s="343">
        <v>15.55</v>
      </c>
      <c r="H27" s="343">
        <f t="shared" si="1"/>
        <v>38.870000000000005</v>
      </c>
      <c r="I27" s="343">
        <v>113.11</v>
      </c>
      <c r="J27" s="343">
        <v>183.97</v>
      </c>
      <c r="K27" s="343">
        <f t="shared" si="2"/>
        <v>297.08</v>
      </c>
      <c r="L27" s="343">
        <v>111.2</v>
      </c>
      <c r="M27" s="343">
        <v>163.66</v>
      </c>
      <c r="N27" s="343">
        <f t="shared" si="3"/>
        <v>274.86</v>
      </c>
      <c r="O27" s="343">
        <f t="shared" si="4"/>
        <v>25.230000000000004</v>
      </c>
      <c r="P27" s="343">
        <f t="shared" si="5"/>
        <v>35.860000000000014</v>
      </c>
      <c r="Q27" s="343">
        <f t="shared" si="6"/>
        <v>61.089999999999975</v>
      </c>
      <c r="R27" s="455"/>
      <c r="S27" s="412"/>
      <c r="T27" s="412"/>
    </row>
    <row r="28" spans="1:20" s="47" customFormat="1" ht="15" x14ac:dyDescent="0.2">
      <c r="A28" s="154">
        <f t="shared" si="7"/>
        <v>15</v>
      </c>
      <c r="B28" s="235" t="s">
        <v>819</v>
      </c>
      <c r="C28" s="343">
        <v>224</v>
      </c>
      <c r="D28" s="343">
        <v>149.33000000000001</v>
      </c>
      <c r="E28" s="343">
        <f t="shared" si="0"/>
        <v>373.33000000000004</v>
      </c>
      <c r="F28" s="343">
        <v>41.98</v>
      </c>
      <c r="G28" s="343">
        <v>27.99</v>
      </c>
      <c r="H28" s="343">
        <f t="shared" si="1"/>
        <v>69.97</v>
      </c>
      <c r="I28" s="343">
        <v>211.61</v>
      </c>
      <c r="J28" s="343">
        <v>331.16</v>
      </c>
      <c r="K28" s="343">
        <f t="shared" si="2"/>
        <v>542.77</v>
      </c>
      <c r="L28" s="343">
        <v>205.55</v>
      </c>
      <c r="M28" s="343">
        <v>302.52999999999997</v>
      </c>
      <c r="N28" s="343">
        <f t="shared" si="3"/>
        <v>508.08</v>
      </c>
      <c r="O28" s="343">
        <f t="shared" si="4"/>
        <v>48.039999999999992</v>
      </c>
      <c r="P28" s="343">
        <f t="shared" si="5"/>
        <v>56.620000000000061</v>
      </c>
      <c r="Q28" s="343">
        <f t="shared" si="6"/>
        <v>104.66000000000003</v>
      </c>
      <c r="R28" s="455"/>
      <c r="S28" s="412"/>
      <c r="T28" s="412"/>
    </row>
    <row r="29" spans="1:20" s="47" customFormat="1" ht="15" x14ac:dyDescent="0.2">
      <c r="A29" s="154">
        <f t="shared" si="7"/>
        <v>16</v>
      </c>
      <c r="B29" s="235" t="s">
        <v>820</v>
      </c>
      <c r="C29" s="343">
        <v>230.31</v>
      </c>
      <c r="D29" s="343">
        <v>153.54</v>
      </c>
      <c r="E29" s="343">
        <f t="shared" si="0"/>
        <v>383.85</v>
      </c>
      <c r="F29" s="343">
        <v>43.16</v>
      </c>
      <c r="G29" s="343">
        <v>28.78</v>
      </c>
      <c r="H29" s="343">
        <f t="shared" si="1"/>
        <v>71.94</v>
      </c>
      <c r="I29" s="343">
        <v>217.85</v>
      </c>
      <c r="J29" s="343">
        <v>330.48</v>
      </c>
      <c r="K29" s="343">
        <f t="shared" si="2"/>
        <v>548.33000000000004</v>
      </c>
      <c r="L29" s="343">
        <v>205.18</v>
      </c>
      <c r="M29" s="343">
        <v>301.98</v>
      </c>
      <c r="N29" s="343">
        <f t="shared" si="3"/>
        <v>507.16</v>
      </c>
      <c r="O29" s="343">
        <f t="shared" si="4"/>
        <v>55.829999999999984</v>
      </c>
      <c r="P29" s="343">
        <f t="shared" si="5"/>
        <v>57.279999999999973</v>
      </c>
      <c r="Q29" s="343">
        <f t="shared" si="6"/>
        <v>113.10999999999996</v>
      </c>
      <c r="R29" s="455"/>
      <c r="S29" s="412"/>
      <c r="T29" s="412"/>
    </row>
    <row r="30" spans="1:20" ht="15" x14ac:dyDescent="0.2">
      <c r="A30" s="154">
        <f t="shared" si="7"/>
        <v>17</v>
      </c>
      <c r="B30" s="235" t="s">
        <v>821</v>
      </c>
      <c r="C30" s="343">
        <v>192.65</v>
      </c>
      <c r="D30" s="343">
        <v>128.43</v>
      </c>
      <c r="E30" s="343">
        <f t="shared" si="0"/>
        <v>321.08000000000004</v>
      </c>
      <c r="F30" s="343">
        <v>36.11</v>
      </c>
      <c r="G30" s="343">
        <v>24.07</v>
      </c>
      <c r="H30" s="343">
        <f t="shared" si="1"/>
        <v>60.18</v>
      </c>
      <c r="I30" s="343">
        <v>180.59</v>
      </c>
      <c r="J30" s="343">
        <v>284.81</v>
      </c>
      <c r="K30" s="343">
        <f t="shared" si="2"/>
        <v>465.4</v>
      </c>
      <c r="L30" s="343">
        <v>178.85</v>
      </c>
      <c r="M30" s="343">
        <v>263.23</v>
      </c>
      <c r="N30" s="343">
        <f t="shared" si="3"/>
        <v>442.08000000000004</v>
      </c>
      <c r="O30" s="343">
        <f t="shared" si="4"/>
        <v>37.849999999999994</v>
      </c>
      <c r="P30" s="343">
        <f t="shared" si="5"/>
        <v>45.649999999999977</v>
      </c>
      <c r="Q30" s="343">
        <f t="shared" si="6"/>
        <v>83.499999999999886</v>
      </c>
      <c r="R30" s="455"/>
      <c r="S30" s="412"/>
      <c r="T30" s="412"/>
    </row>
    <row r="31" spans="1:20" ht="15" x14ac:dyDescent="0.2">
      <c r="A31" s="154">
        <f t="shared" si="7"/>
        <v>18</v>
      </c>
      <c r="B31" s="235" t="s">
        <v>822</v>
      </c>
      <c r="C31" s="343">
        <v>292.06</v>
      </c>
      <c r="D31" s="343">
        <v>194.71</v>
      </c>
      <c r="E31" s="343">
        <f t="shared" si="0"/>
        <v>486.77</v>
      </c>
      <c r="F31" s="343">
        <v>54.74</v>
      </c>
      <c r="G31" s="343">
        <v>36.49</v>
      </c>
      <c r="H31" s="343">
        <f t="shared" si="1"/>
        <v>91.23</v>
      </c>
      <c r="I31" s="343">
        <v>278.94</v>
      </c>
      <c r="J31" s="343">
        <v>431.78</v>
      </c>
      <c r="K31" s="343">
        <f t="shared" si="2"/>
        <v>710.72</v>
      </c>
      <c r="L31" s="343">
        <v>270.68</v>
      </c>
      <c r="M31" s="343">
        <v>398.38</v>
      </c>
      <c r="N31" s="343">
        <f t="shared" si="3"/>
        <v>669.06</v>
      </c>
      <c r="O31" s="343">
        <f t="shared" si="4"/>
        <v>63</v>
      </c>
      <c r="P31" s="343">
        <f t="shared" si="5"/>
        <v>69.889999999999986</v>
      </c>
      <c r="Q31" s="343">
        <f t="shared" si="6"/>
        <v>132.8900000000001</v>
      </c>
      <c r="R31" s="455"/>
      <c r="S31" s="412"/>
      <c r="T31" s="412"/>
    </row>
    <row r="32" spans="1:20" ht="15" x14ac:dyDescent="0.2">
      <c r="A32" s="154">
        <f t="shared" si="7"/>
        <v>19</v>
      </c>
      <c r="B32" s="235" t="s">
        <v>848</v>
      </c>
      <c r="C32" s="343">
        <v>156.05000000000001</v>
      </c>
      <c r="D32" s="343">
        <v>104.03</v>
      </c>
      <c r="E32" s="343">
        <f t="shared" si="0"/>
        <v>260.08000000000004</v>
      </c>
      <c r="F32" s="343">
        <v>29.25</v>
      </c>
      <c r="G32" s="343">
        <v>19.5</v>
      </c>
      <c r="H32" s="343">
        <f t="shared" si="1"/>
        <v>48.75</v>
      </c>
      <c r="I32" s="343">
        <v>144.38</v>
      </c>
      <c r="J32" s="343">
        <v>230.7</v>
      </c>
      <c r="K32" s="343">
        <f t="shared" si="2"/>
        <v>375.08</v>
      </c>
      <c r="L32" s="343">
        <v>138.19999999999999</v>
      </c>
      <c r="M32" s="343">
        <v>203.4</v>
      </c>
      <c r="N32" s="343">
        <f t="shared" si="3"/>
        <v>341.6</v>
      </c>
      <c r="O32" s="343">
        <f t="shared" si="4"/>
        <v>35.430000000000007</v>
      </c>
      <c r="P32" s="343">
        <f t="shared" si="5"/>
        <v>46.799999999999983</v>
      </c>
      <c r="Q32" s="343">
        <f t="shared" si="6"/>
        <v>82.229999999999961</v>
      </c>
      <c r="R32" s="455"/>
      <c r="S32" s="412"/>
      <c r="T32" s="412"/>
    </row>
    <row r="33" spans="1:20" ht="15" x14ac:dyDescent="0.2">
      <c r="A33" s="154">
        <f t="shared" si="7"/>
        <v>20</v>
      </c>
      <c r="B33" s="235" t="s">
        <v>823</v>
      </c>
      <c r="C33" s="343">
        <v>296.58</v>
      </c>
      <c r="D33" s="343">
        <v>197.72</v>
      </c>
      <c r="E33" s="343">
        <f t="shared" si="0"/>
        <v>494.29999999999995</v>
      </c>
      <c r="F33" s="343">
        <v>55.59</v>
      </c>
      <c r="G33" s="343">
        <v>37.06</v>
      </c>
      <c r="H33" s="343">
        <f t="shared" si="1"/>
        <v>92.65</v>
      </c>
      <c r="I33" s="343">
        <v>283.42</v>
      </c>
      <c r="J33" s="343">
        <v>438.47</v>
      </c>
      <c r="K33" s="343">
        <f t="shared" si="2"/>
        <v>721.8900000000001</v>
      </c>
      <c r="L33" s="343">
        <v>274.37</v>
      </c>
      <c r="M33" s="343">
        <v>403.8</v>
      </c>
      <c r="N33" s="343">
        <f t="shared" si="3"/>
        <v>678.17000000000007</v>
      </c>
      <c r="O33" s="343">
        <f t="shared" si="4"/>
        <v>64.639999999999986</v>
      </c>
      <c r="P33" s="343">
        <f t="shared" si="5"/>
        <v>71.730000000000018</v>
      </c>
      <c r="Q33" s="343">
        <f t="shared" si="6"/>
        <v>136.37</v>
      </c>
      <c r="R33" s="455"/>
      <c r="S33" s="412"/>
      <c r="T33" s="412"/>
    </row>
    <row r="34" spans="1:20" ht="15" x14ac:dyDescent="0.2">
      <c r="A34" s="154">
        <f t="shared" si="7"/>
        <v>21</v>
      </c>
      <c r="B34" s="235" t="s">
        <v>824</v>
      </c>
      <c r="C34" s="343">
        <v>83.85</v>
      </c>
      <c r="D34" s="343">
        <v>55.9</v>
      </c>
      <c r="E34" s="343">
        <f t="shared" si="0"/>
        <v>139.75</v>
      </c>
      <c r="F34" s="343">
        <v>15.71</v>
      </c>
      <c r="G34" s="343">
        <v>10.48</v>
      </c>
      <c r="H34" s="343">
        <f t="shared" si="1"/>
        <v>26.19</v>
      </c>
      <c r="I34" s="343">
        <v>72.95</v>
      </c>
      <c r="J34" s="343">
        <v>123.96</v>
      </c>
      <c r="K34" s="343">
        <f t="shared" si="2"/>
        <v>196.91</v>
      </c>
      <c r="L34" s="343">
        <v>78.25</v>
      </c>
      <c r="M34" s="343">
        <v>115.16</v>
      </c>
      <c r="N34" s="343">
        <f t="shared" si="3"/>
        <v>193.41</v>
      </c>
      <c r="O34" s="343">
        <f t="shared" si="4"/>
        <v>10.409999999999997</v>
      </c>
      <c r="P34" s="343">
        <f t="shared" si="5"/>
        <v>19.28</v>
      </c>
      <c r="Q34" s="343">
        <f t="shared" si="6"/>
        <v>29.689999999999998</v>
      </c>
      <c r="R34" s="455"/>
      <c r="S34" s="412"/>
      <c r="T34" s="412"/>
    </row>
    <row r="35" spans="1:20" ht="15" x14ac:dyDescent="0.2">
      <c r="A35" s="154">
        <f t="shared" si="7"/>
        <v>22</v>
      </c>
      <c r="B35" s="235" t="s">
        <v>825</v>
      </c>
      <c r="C35" s="343">
        <v>94.08</v>
      </c>
      <c r="D35" s="343">
        <v>62.72</v>
      </c>
      <c r="E35" s="343">
        <f t="shared" si="0"/>
        <v>156.80000000000001</v>
      </c>
      <c r="F35" s="343">
        <v>17.63</v>
      </c>
      <c r="G35" s="343">
        <v>11.75</v>
      </c>
      <c r="H35" s="343">
        <f t="shared" si="1"/>
        <v>29.38</v>
      </c>
      <c r="I35" s="343">
        <v>83.08</v>
      </c>
      <c r="J35" s="343">
        <v>139.09</v>
      </c>
      <c r="K35" s="343">
        <f t="shared" si="2"/>
        <v>222.17000000000002</v>
      </c>
      <c r="L35" s="343">
        <v>83.83</v>
      </c>
      <c r="M35" s="343">
        <v>123.38</v>
      </c>
      <c r="N35" s="343">
        <f t="shared" si="3"/>
        <v>207.20999999999998</v>
      </c>
      <c r="O35" s="343">
        <f t="shared" si="4"/>
        <v>16.879999999999995</v>
      </c>
      <c r="P35" s="343">
        <f t="shared" si="5"/>
        <v>27.460000000000008</v>
      </c>
      <c r="Q35" s="343">
        <f t="shared" si="6"/>
        <v>44.340000000000032</v>
      </c>
      <c r="R35" s="455"/>
      <c r="S35" s="412"/>
      <c r="T35" s="412"/>
    </row>
    <row r="36" spans="1:20" ht="15" x14ac:dyDescent="0.2">
      <c r="A36" s="154">
        <f t="shared" si="7"/>
        <v>23</v>
      </c>
      <c r="B36" s="235" t="s">
        <v>826</v>
      </c>
      <c r="C36" s="343">
        <v>414.49</v>
      </c>
      <c r="D36" s="343">
        <v>276.32</v>
      </c>
      <c r="E36" s="343">
        <f t="shared" si="0"/>
        <v>690.81</v>
      </c>
      <c r="F36" s="343">
        <v>77.680000000000007</v>
      </c>
      <c r="G36" s="343">
        <v>51.79</v>
      </c>
      <c r="H36" s="343">
        <f t="shared" si="1"/>
        <v>129.47</v>
      </c>
      <c r="I36" s="343">
        <v>400.06</v>
      </c>
      <c r="J36" s="343">
        <v>612.77</v>
      </c>
      <c r="K36" s="343">
        <f t="shared" si="2"/>
        <v>1012.8299999999999</v>
      </c>
      <c r="L36" s="343">
        <v>375.92</v>
      </c>
      <c r="M36" s="343">
        <v>553.27</v>
      </c>
      <c r="N36" s="343">
        <f t="shared" si="3"/>
        <v>929.19</v>
      </c>
      <c r="O36" s="343">
        <f t="shared" si="4"/>
        <v>101.82</v>
      </c>
      <c r="P36" s="343">
        <f t="shared" si="5"/>
        <v>111.28999999999996</v>
      </c>
      <c r="Q36" s="343">
        <f t="shared" si="6"/>
        <v>213.1099999999999</v>
      </c>
      <c r="R36" s="455"/>
      <c r="S36" s="412"/>
      <c r="T36" s="412"/>
    </row>
    <row r="37" spans="1:20" ht="15" x14ac:dyDescent="0.2">
      <c r="A37" s="154">
        <f t="shared" si="7"/>
        <v>24</v>
      </c>
      <c r="B37" s="235" t="s">
        <v>827</v>
      </c>
      <c r="C37" s="343">
        <v>329.24</v>
      </c>
      <c r="D37" s="343">
        <v>219.49</v>
      </c>
      <c r="E37" s="343">
        <f t="shared" si="0"/>
        <v>548.73</v>
      </c>
      <c r="F37" s="343">
        <v>61.7</v>
      </c>
      <c r="G37" s="343">
        <v>41.14</v>
      </c>
      <c r="H37" s="343">
        <f t="shared" si="1"/>
        <v>102.84</v>
      </c>
      <c r="I37" s="343">
        <v>315.72000000000003</v>
      </c>
      <c r="J37" s="343">
        <v>486.74</v>
      </c>
      <c r="K37" s="343">
        <f t="shared" si="2"/>
        <v>802.46</v>
      </c>
      <c r="L37" s="343">
        <v>305.85000000000002</v>
      </c>
      <c r="M37" s="343">
        <v>450.14</v>
      </c>
      <c r="N37" s="343">
        <f t="shared" si="3"/>
        <v>755.99</v>
      </c>
      <c r="O37" s="343">
        <f t="shared" si="4"/>
        <v>71.569999999999993</v>
      </c>
      <c r="P37" s="343">
        <f t="shared" si="5"/>
        <v>77.740000000000009</v>
      </c>
      <c r="Q37" s="343">
        <f t="shared" si="6"/>
        <v>149.31000000000006</v>
      </c>
      <c r="R37" s="455"/>
      <c r="S37" s="412"/>
      <c r="T37" s="412"/>
    </row>
    <row r="38" spans="1:20" ht="15" x14ac:dyDescent="0.2">
      <c r="A38" s="154">
        <f t="shared" si="7"/>
        <v>25</v>
      </c>
      <c r="B38" s="235" t="s">
        <v>828</v>
      </c>
      <c r="C38" s="343">
        <v>208.89</v>
      </c>
      <c r="D38" s="343">
        <v>139.26</v>
      </c>
      <c r="E38" s="343">
        <f t="shared" si="0"/>
        <v>348.15</v>
      </c>
      <c r="F38" s="343">
        <v>39.15</v>
      </c>
      <c r="G38" s="343">
        <v>26.1</v>
      </c>
      <c r="H38" s="343">
        <f t="shared" si="1"/>
        <v>65.25</v>
      </c>
      <c r="I38" s="343">
        <v>196.66</v>
      </c>
      <c r="J38" s="343">
        <v>300.82</v>
      </c>
      <c r="K38" s="343">
        <f t="shared" si="2"/>
        <v>497.48</v>
      </c>
      <c r="L38" s="343">
        <v>188.95</v>
      </c>
      <c r="M38" s="343">
        <v>278.08999999999997</v>
      </c>
      <c r="N38" s="343">
        <f t="shared" si="3"/>
        <v>467.03999999999996</v>
      </c>
      <c r="O38" s="343">
        <f t="shared" si="4"/>
        <v>46.860000000000014</v>
      </c>
      <c r="P38" s="343">
        <f t="shared" si="5"/>
        <v>48.830000000000041</v>
      </c>
      <c r="Q38" s="343">
        <f t="shared" si="6"/>
        <v>95.690000000000055</v>
      </c>
      <c r="R38" s="455"/>
      <c r="S38" s="412"/>
      <c r="T38" s="412"/>
    </row>
    <row r="39" spans="1:20" ht="15" x14ac:dyDescent="0.2">
      <c r="A39" s="154">
        <f t="shared" si="7"/>
        <v>26</v>
      </c>
      <c r="B39" s="235" t="s">
        <v>829</v>
      </c>
      <c r="C39" s="343">
        <v>181.46</v>
      </c>
      <c r="D39" s="343">
        <v>120.98</v>
      </c>
      <c r="E39" s="343">
        <f t="shared" si="0"/>
        <v>302.44</v>
      </c>
      <c r="F39" s="343">
        <v>34.01</v>
      </c>
      <c r="G39" s="343">
        <v>22.67</v>
      </c>
      <c r="H39" s="343">
        <f t="shared" si="1"/>
        <v>56.68</v>
      </c>
      <c r="I39" s="343">
        <v>169.53</v>
      </c>
      <c r="J39" s="343">
        <v>268.27999999999997</v>
      </c>
      <c r="K39" s="343">
        <f t="shared" si="2"/>
        <v>437.80999999999995</v>
      </c>
      <c r="L39" s="343">
        <v>168.93</v>
      </c>
      <c r="M39" s="343">
        <v>248.63</v>
      </c>
      <c r="N39" s="343">
        <f t="shared" si="3"/>
        <v>417.56</v>
      </c>
      <c r="O39" s="343">
        <f t="shared" si="4"/>
        <v>34.609999999999985</v>
      </c>
      <c r="P39" s="343">
        <f t="shared" si="5"/>
        <v>42.319999999999993</v>
      </c>
      <c r="Q39" s="343">
        <f t="shared" si="6"/>
        <v>76.92999999999995</v>
      </c>
      <c r="R39" s="455"/>
      <c r="S39" s="412"/>
      <c r="T39" s="412"/>
    </row>
    <row r="40" spans="1:20" ht="15" x14ac:dyDescent="0.2">
      <c r="A40" s="154">
        <f t="shared" si="7"/>
        <v>27</v>
      </c>
      <c r="B40" s="235" t="s">
        <v>830</v>
      </c>
      <c r="C40" s="343">
        <v>270.91000000000003</v>
      </c>
      <c r="D40" s="343">
        <v>180.61</v>
      </c>
      <c r="E40" s="343">
        <f t="shared" si="0"/>
        <v>451.52000000000004</v>
      </c>
      <c r="F40" s="343">
        <v>50.77</v>
      </c>
      <c r="G40" s="343">
        <v>33.85</v>
      </c>
      <c r="H40" s="343">
        <f t="shared" si="1"/>
        <v>84.62</v>
      </c>
      <c r="I40" s="343">
        <v>258.02</v>
      </c>
      <c r="J40" s="343">
        <v>400.51</v>
      </c>
      <c r="K40" s="343">
        <f t="shared" si="2"/>
        <v>658.53</v>
      </c>
      <c r="L40" s="343">
        <v>252.93</v>
      </c>
      <c r="M40" s="343">
        <v>372.26</v>
      </c>
      <c r="N40" s="343">
        <f t="shared" si="3"/>
        <v>625.19000000000005</v>
      </c>
      <c r="O40" s="343">
        <f t="shared" si="4"/>
        <v>55.859999999999957</v>
      </c>
      <c r="P40" s="343">
        <f t="shared" si="5"/>
        <v>62.100000000000023</v>
      </c>
      <c r="Q40" s="343">
        <f t="shared" si="6"/>
        <v>117.95999999999992</v>
      </c>
      <c r="R40" s="455"/>
      <c r="S40" s="412"/>
      <c r="T40" s="412"/>
    </row>
    <row r="41" spans="1:20" ht="15" x14ac:dyDescent="0.2">
      <c r="A41" s="154">
        <f t="shared" si="7"/>
        <v>28</v>
      </c>
      <c r="B41" s="168" t="s">
        <v>831</v>
      </c>
      <c r="C41" s="343">
        <v>132.43</v>
      </c>
      <c r="D41" s="343">
        <v>88.29</v>
      </c>
      <c r="E41" s="343">
        <f t="shared" si="0"/>
        <v>220.72000000000003</v>
      </c>
      <c r="F41" s="343">
        <v>24.82</v>
      </c>
      <c r="G41" s="343">
        <v>16.55</v>
      </c>
      <c r="H41" s="343">
        <f t="shared" si="1"/>
        <v>41.370000000000005</v>
      </c>
      <c r="I41" s="343">
        <v>121.01</v>
      </c>
      <c r="J41" s="343">
        <v>195.78</v>
      </c>
      <c r="K41" s="343">
        <f t="shared" si="2"/>
        <v>316.79000000000002</v>
      </c>
      <c r="L41" s="343">
        <v>122.83</v>
      </c>
      <c r="M41" s="343">
        <v>180.78</v>
      </c>
      <c r="N41" s="343">
        <f t="shared" si="3"/>
        <v>303.61</v>
      </c>
      <c r="O41" s="343">
        <f t="shared" si="4"/>
        <v>23.000000000000014</v>
      </c>
      <c r="P41" s="343">
        <f t="shared" si="5"/>
        <v>31.550000000000011</v>
      </c>
      <c r="Q41" s="343">
        <f t="shared" si="6"/>
        <v>54.550000000000011</v>
      </c>
      <c r="R41" s="455"/>
      <c r="S41" s="412"/>
      <c r="T41" s="412"/>
    </row>
    <row r="42" spans="1:20" ht="15" x14ac:dyDescent="0.2">
      <c r="A42" s="154">
        <f t="shared" si="7"/>
        <v>29</v>
      </c>
      <c r="B42" s="168" t="s">
        <v>832</v>
      </c>
      <c r="C42" s="343">
        <v>104.84</v>
      </c>
      <c r="D42" s="343">
        <v>69.900000000000006</v>
      </c>
      <c r="E42" s="343">
        <f t="shared" si="0"/>
        <v>174.74</v>
      </c>
      <c r="F42" s="343">
        <v>19.649999999999999</v>
      </c>
      <c r="G42" s="343">
        <v>13.1</v>
      </c>
      <c r="H42" s="343">
        <f t="shared" si="1"/>
        <v>32.75</v>
      </c>
      <c r="I42" s="343">
        <v>93.72</v>
      </c>
      <c r="J42" s="343">
        <v>155</v>
      </c>
      <c r="K42" s="343">
        <f t="shared" si="2"/>
        <v>248.72</v>
      </c>
      <c r="L42" s="343">
        <v>93.96</v>
      </c>
      <c r="M42" s="343">
        <v>138.29</v>
      </c>
      <c r="N42" s="343">
        <f t="shared" si="3"/>
        <v>232.25</v>
      </c>
      <c r="O42" s="343">
        <f t="shared" si="4"/>
        <v>19.410000000000011</v>
      </c>
      <c r="P42" s="343">
        <f t="shared" si="5"/>
        <v>29.810000000000002</v>
      </c>
      <c r="Q42" s="343">
        <f t="shared" si="6"/>
        <v>49.220000000000027</v>
      </c>
      <c r="R42" s="455"/>
      <c r="S42" s="412"/>
      <c r="T42" s="412"/>
    </row>
    <row r="43" spans="1:20" ht="15" x14ac:dyDescent="0.2">
      <c r="A43" s="154">
        <f t="shared" si="7"/>
        <v>30</v>
      </c>
      <c r="B43" s="168" t="s">
        <v>833</v>
      </c>
      <c r="C43" s="343">
        <v>124.84</v>
      </c>
      <c r="D43" s="343">
        <v>83.22</v>
      </c>
      <c r="E43" s="343">
        <f t="shared" si="0"/>
        <v>208.06</v>
      </c>
      <c r="F43" s="343">
        <v>23.4</v>
      </c>
      <c r="G43" s="343">
        <v>15.6</v>
      </c>
      <c r="H43" s="343">
        <f t="shared" si="1"/>
        <v>39</v>
      </c>
      <c r="I43" s="343">
        <v>113.5</v>
      </c>
      <c r="J43" s="343">
        <v>184.55</v>
      </c>
      <c r="K43" s="343">
        <f t="shared" si="2"/>
        <v>298.05</v>
      </c>
      <c r="L43" s="343">
        <v>110.44</v>
      </c>
      <c r="M43" s="343">
        <v>162.55000000000001</v>
      </c>
      <c r="N43" s="343">
        <f t="shared" si="3"/>
        <v>272.99</v>
      </c>
      <c r="O43" s="343">
        <f t="shared" si="4"/>
        <v>26.460000000000008</v>
      </c>
      <c r="P43" s="343">
        <f t="shared" si="5"/>
        <v>37.599999999999994</v>
      </c>
      <c r="Q43" s="343">
        <f t="shared" si="6"/>
        <v>64.06</v>
      </c>
      <c r="R43" s="455"/>
      <c r="S43" s="412"/>
      <c r="T43" s="412"/>
    </row>
    <row r="44" spans="1:20" ht="15" x14ac:dyDescent="0.2">
      <c r="A44" s="154">
        <f t="shared" si="7"/>
        <v>31</v>
      </c>
      <c r="B44" s="168" t="s">
        <v>834</v>
      </c>
      <c r="C44" s="343">
        <v>111.74</v>
      </c>
      <c r="D44" s="343">
        <v>74.489999999999995</v>
      </c>
      <c r="E44" s="343">
        <f t="shared" si="0"/>
        <v>186.23</v>
      </c>
      <c r="F44" s="343">
        <v>20.94</v>
      </c>
      <c r="G44" s="343">
        <v>13.96</v>
      </c>
      <c r="H44" s="343">
        <f t="shared" si="1"/>
        <v>34.900000000000006</v>
      </c>
      <c r="I44" s="343">
        <v>100.55</v>
      </c>
      <c r="J44" s="343">
        <v>165.19</v>
      </c>
      <c r="K44" s="343">
        <f t="shared" si="2"/>
        <v>265.74</v>
      </c>
      <c r="L44" s="343">
        <v>98.64</v>
      </c>
      <c r="M44" s="343">
        <v>145.16999999999999</v>
      </c>
      <c r="N44" s="343">
        <f t="shared" si="3"/>
        <v>243.81</v>
      </c>
      <c r="O44" s="343">
        <f t="shared" si="4"/>
        <v>22.849999999999994</v>
      </c>
      <c r="P44" s="343">
        <f t="shared" si="5"/>
        <v>33.980000000000018</v>
      </c>
      <c r="Q44" s="343">
        <f t="shared" si="6"/>
        <v>56.829999999999984</v>
      </c>
      <c r="R44" s="455"/>
      <c r="S44" s="412"/>
      <c r="T44" s="412"/>
    </row>
    <row r="45" spans="1:20" s="5" customFormat="1" x14ac:dyDescent="0.2">
      <c r="A45" s="311"/>
      <c r="B45" s="311" t="s">
        <v>835</v>
      </c>
      <c r="C45" s="345">
        <f>SUM(C14:C44)</f>
        <v>6411.83</v>
      </c>
      <c r="D45" s="345">
        <f t="shared" ref="D45:Q45" si="8">SUM(D14:D44)</f>
        <v>4274.55</v>
      </c>
      <c r="E45" s="345">
        <f t="shared" si="8"/>
        <v>10686.379999999997</v>
      </c>
      <c r="F45" s="345">
        <f t="shared" si="8"/>
        <v>1201.6800000000005</v>
      </c>
      <c r="G45" s="345">
        <f t="shared" si="8"/>
        <v>801.13</v>
      </c>
      <c r="H45" s="345">
        <f t="shared" si="8"/>
        <v>2002.8100000000004</v>
      </c>
      <c r="I45" s="345">
        <f t="shared" si="8"/>
        <v>6033.3700000000008</v>
      </c>
      <c r="J45" s="345">
        <f t="shared" si="8"/>
        <v>9461.1400000000012</v>
      </c>
      <c r="K45" s="345">
        <f t="shared" si="8"/>
        <v>15494.509999999995</v>
      </c>
      <c r="L45" s="345">
        <f t="shared" si="8"/>
        <v>5772.57</v>
      </c>
      <c r="M45" s="345">
        <f t="shared" si="8"/>
        <v>8495.9399999999987</v>
      </c>
      <c r="N45" s="345">
        <f>SUM(N14:N44)</f>
        <v>14268.509999999998</v>
      </c>
      <c r="O45" s="345">
        <f t="shared" si="8"/>
        <v>1462.4799999999998</v>
      </c>
      <c r="P45" s="345">
        <f t="shared" si="8"/>
        <v>1766.3300000000002</v>
      </c>
      <c r="Q45" s="345">
        <f t="shared" si="8"/>
        <v>3228.81</v>
      </c>
    </row>
    <row r="46" spans="1:20" x14ac:dyDescent="0.2">
      <c r="A46" s="3"/>
      <c r="B46" s="18"/>
      <c r="C46" s="18"/>
      <c r="D46" s="18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20" ht="14.25" customHeight="1" x14ac:dyDescent="0.2">
      <c r="A47" s="699" t="s">
        <v>757</v>
      </c>
      <c r="B47" s="699"/>
      <c r="C47" s="699"/>
      <c r="D47" s="699"/>
      <c r="E47" s="699"/>
      <c r="F47" s="699"/>
      <c r="G47" s="699"/>
      <c r="H47" s="699"/>
      <c r="I47" s="699"/>
      <c r="J47" s="699"/>
      <c r="K47" s="699"/>
      <c r="L47" s="699"/>
      <c r="M47" s="699"/>
      <c r="N47" s="699"/>
      <c r="O47" s="699"/>
      <c r="P47" s="699"/>
      <c r="Q47" s="699"/>
    </row>
    <row r="48" spans="1:20" s="379" customFormat="1" ht="15.75" customHeight="1" x14ac:dyDescent="0.2">
      <c r="A48" s="377"/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378"/>
    </row>
    <row r="49" spans="6:17" x14ac:dyDescent="0.2">
      <c r="F49" s="412"/>
      <c r="G49" s="412"/>
      <c r="H49" s="412"/>
      <c r="J49" s="415"/>
    </row>
    <row r="50" spans="6:17" ht="15.75" x14ac:dyDescent="0.25">
      <c r="F50" s="440"/>
      <c r="G50" s="440"/>
      <c r="M50" s="618" t="s">
        <v>868</v>
      </c>
      <c r="N50" s="618"/>
      <c r="O50" s="618"/>
      <c r="P50" s="618"/>
      <c r="Q50" s="618"/>
    </row>
    <row r="51" spans="6:17" ht="15.75" x14ac:dyDescent="0.25">
      <c r="M51" s="618" t="s">
        <v>869</v>
      </c>
      <c r="N51" s="618"/>
      <c r="O51" s="618"/>
      <c r="P51" s="618"/>
      <c r="Q51" s="618"/>
    </row>
    <row r="53" spans="6:17" x14ac:dyDescent="0.2">
      <c r="G53" s="444"/>
      <c r="I53" s="5"/>
      <c r="J53" s="5"/>
    </row>
    <row r="54" spans="6:17" x14ac:dyDescent="0.2">
      <c r="G54" s="444"/>
      <c r="I54" s="444"/>
      <c r="J54" s="444"/>
    </row>
    <row r="55" spans="6:17" x14ac:dyDescent="0.2">
      <c r="G55" s="444"/>
      <c r="J55" s="444"/>
    </row>
  </sheetData>
  <mergeCells count="16">
    <mergeCell ref="M50:Q50"/>
    <mergeCell ref="M51:Q51"/>
    <mergeCell ref="P1:Q1"/>
    <mergeCell ref="A2:Q2"/>
    <mergeCell ref="A3:Q3"/>
    <mergeCell ref="N10:Q10"/>
    <mergeCell ref="A6:Q6"/>
    <mergeCell ref="A11:A12"/>
    <mergeCell ref="B11:B12"/>
    <mergeCell ref="I11:K11"/>
    <mergeCell ref="A9:B9"/>
    <mergeCell ref="O11:Q11"/>
    <mergeCell ref="L11:N11"/>
    <mergeCell ref="C11:E11"/>
    <mergeCell ref="F11:H11"/>
    <mergeCell ref="A47:Q47"/>
  </mergeCells>
  <phoneticPr fontId="0" type="noConversion"/>
  <printOptions horizontalCentered="1"/>
  <pageMargins left="0.48" right="0.41" top="0.43" bottom="0" header="0.31496062992125984" footer="0.31496062992125984"/>
  <pageSetup paperSize="9" scale="7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50"/>
  <sheetViews>
    <sheetView topLeftCell="A21" zoomScaleSheetLayoutView="90" workbookViewId="0">
      <selection activeCell="N13" sqref="N13:N43"/>
    </sheetView>
  </sheetViews>
  <sheetFormatPr defaultColWidth="9.140625" defaultRowHeight="12.75" x14ac:dyDescent="0.2"/>
  <cols>
    <col min="1" max="1" width="7.42578125" style="6" customWidth="1"/>
    <col min="2" max="2" width="17.140625" style="6" customWidth="1"/>
    <col min="3" max="3" width="8.7109375" style="6" customWidth="1"/>
    <col min="4" max="4" width="8.140625" style="6" customWidth="1"/>
    <col min="5" max="5" width="10" style="6" customWidth="1"/>
    <col min="6" max="7" width="7.28515625" style="6" customWidth="1"/>
    <col min="8" max="8" width="8.140625" style="6" customWidth="1"/>
    <col min="9" max="9" width="9.28515625" style="6" customWidth="1"/>
    <col min="10" max="10" width="10" style="6" customWidth="1"/>
    <col min="11" max="11" width="8.42578125" style="6" customWidth="1"/>
    <col min="12" max="12" width="8.7109375" style="6" customWidth="1"/>
    <col min="13" max="13" width="7.85546875" style="6" customWidth="1"/>
    <col min="14" max="14" width="9.85546875" style="6" customWidth="1"/>
    <col min="15" max="15" width="13.7109375" style="6" customWidth="1"/>
    <col min="16" max="16" width="11.85546875" style="6" customWidth="1"/>
    <col min="17" max="17" width="9.7109375" style="6" customWidth="1"/>
    <col min="18" max="16384" width="9.140625" style="6"/>
  </cols>
  <sheetData>
    <row r="1" spans="1:29" customFormat="1" ht="15" x14ac:dyDescent="0.2">
      <c r="H1" s="21"/>
      <c r="I1" s="21"/>
      <c r="J1" s="21"/>
      <c r="K1" s="21"/>
      <c r="L1" s="21"/>
      <c r="M1" s="21"/>
      <c r="N1" s="21"/>
      <c r="O1" s="21"/>
      <c r="P1" s="638" t="s">
        <v>86</v>
      </c>
      <c r="Q1" s="638"/>
      <c r="R1" s="700"/>
      <c r="S1" s="6"/>
      <c r="T1" s="25"/>
      <c r="U1" s="25"/>
    </row>
    <row r="2" spans="1:29" customFormat="1" ht="15.75" x14ac:dyDescent="0.25">
      <c r="A2" s="553" t="s">
        <v>0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700"/>
      <c r="S2" s="27"/>
      <c r="T2" s="27"/>
      <c r="U2" s="27"/>
    </row>
    <row r="3" spans="1:29" customFormat="1" ht="20.25" x14ac:dyDescent="0.3">
      <c r="A3" s="554" t="s">
        <v>646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700"/>
      <c r="S3" s="26"/>
      <c r="T3" s="26"/>
      <c r="U3" s="26"/>
    </row>
    <row r="4" spans="1:29" customFormat="1" ht="10.5" customHeight="1" x14ac:dyDescent="0.2">
      <c r="R4" s="700"/>
    </row>
    <row r="5" spans="1:29" ht="9" customHeight="1" x14ac:dyDescent="0.2">
      <c r="A5" s="13"/>
      <c r="B5" s="13"/>
      <c r="C5" s="13"/>
      <c r="D5" s="13"/>
      <c r="E5" s="12"/>
      <c r="F5" s="12"/>
      <c r="G5" s="12"/>
      <c r="H5" s="12"/>
      <c r="I5" s="12"/>
      <c r="J5" s="12"/>
      <c r="K5" s="12"/>
      <c r="L5" s="12"/>
      <c r="M5" s="12"/>
      <c r="N5" s="13"/>
      <c r="O5" s="13"/>
      <c r="P5" s="12"/>
      <c r="Q5" s="10"/>
      <c r="R5" s="700"/>
    </row>
    <row r="6" spans="1:29" ht="18.600000000000001" customHeight="1" x14ac:dyDescent="0.25">
      <c r="A6" s="555" t="s">
        <v>759</v>
      </c>
      <c r="B6" s="555"/>
      <c r="C6" s="555"/>
      <c r="D6" s="555"/>
      <c r="E6" s="555"/>
      <c r="F6" s="555"/>
      <c r="G6" s="555"/>
      <c r="H6" s="555"/>
      <c r="I6" s="555"/>
      <c r="J6" s="555"/>
      <c r="K6" s="555"/>
      <c r="L6" s="555"/>
      <c r="M6" s="555"/>
      <c r="N6" s="555"/>
      <c r="O6" s="555"/>
      <c r="P6" s="555"/>
      <c r="Q6" s="555"/>
      <c r="R6" s="700"/>
    </row>
    <row r="7" spans="1:29" ht="5.45" customHeight="1" x14ac:dyDescent="0.2">
      <c r="R7" s="700"/>
    </row>
    <row r="8" spans="1:29" x14ac:dyDescent="0.2">
      <c r="A8" s="556" t="s">
        <v>883</v>
      </c>
      <c r="B8" s="556"/>
      <c r="Q8" s="19" t="s">
        <v>19</v>
      </c>
      <c r="R8" s="700"/>
    </row>
    <row r="9" spans="1:29" ht="15.75" x14ac:dyDescent="0.25">
      <c r="A9" s="4"/>
      <c r="N9" s="637" t="s">
        <v>894</v>
      </c>
      <c r="O9" s="637"/>
      <c r="P9" s="637"/>
      <c r="Q9" s="637"/>
      <c r="R9" s="700"/>
      <c r="S9" s="10"/>
    </row>
    <row r="10" spans="1:29" ht="37.15" customHeight="1" x14ac:dyDescent="0.2">
      <c r="A10" s="639" t="s">
        <v>2</v>
      </c>
      <c r="B10" s="639" t="s">
        <v>3</v>
      </c>
      <c r="C10" s="523" t="s">
        <v>673</v>
      </c>
      <c r="D10" s="523"/>
      <c r="E10" s="523"/>
      <c r="F10" s="523" t="s">
        <v>674</v>
      </c>
      <c r="G10" s="523"/>
      <c r="H10" s="523"/>
      <c r="I10" s="601" t="s">
        <v>374</v>
      </c>
      <c r="J10" s="602"/>
      <c r="K10" s="695"/>
      <c r="L10" s="601" t="s">
        <v>87</v>
      </c>
      <c r="M10" s="602"/>
      <c r="N10" s="695"/>
      <c r="O10" s="696" t="s">
        <v>675</v>
      </c>
      <c r="P10" s="697"/>
      <c r="Q10" s="698"/>
      <c r="R10" s="700"/>
    </row>
    <row r="11" spans="1:29" ht="39.75" customHeight="1" x14ac:dyDescent="0.2">
      <c r="A11" s="640"/>
      <c r="B11" s="640"/>
      <c r="C11" s="1" t="s">
        <v>109</v>
      </c>
      <c r="D11" s="160" t="s">
        <v>754</v>
      </c>
      <c r="E11" s="24" t="s">
        <v>16</v>
      </c>
      <c r="F11" s="1" t="s">
        <v>109</v>
      </c>
      <c r="G11" s="160" t="s">
        <v>755</v>
      </c>
      <c r="H11" s="24" t="s">
        <v>16</v>
      </c>
      <c r="I11" s="1" t="s">
        <v>109</v>
      </c>
      <c r="J11" s="160" t="s">
        <v>755</v>
      </c>
      <c r="K11" s="24" t="s">
        <v>16</v>
      </c>
      <c r="L11" s="1" t="s">
        <v>109</v>
      </c>
      <c r="M11" s="160" t="s">
        <v>755</v>
      </c>
      <c r="N11" s="24" t="s">
        <v>16</v>
      </c>
      <c r="O11" s="1" t="s">
        <v>234</v>
      </c>
      <c r="P11" s="160" t="s">
        <v>756</v>
      </c>
      <c r="Q11" s="1" t="s">
        <v>110</v>
      </c>
    </row>
    <row r="12" spans="1:29" s="47" customFormat="1" x14ac:dyDescent="0.2">
      <c r="A12" s="45">
        <v>1</v>
      </c>
      <c r="B12" s="45">
        <v>2</v>
      </c>
      <c r="C12" s="45">
        <v>3</v>
      </c>
      <c r="D12" s="45">
        <v>4</v>
      </c>
      <c r="E12" s="45">
        <v>5</v>
      </c>
      <c r="F12" s="45">
        <v>6</v>
      </c>
      <c r="G12" s="45">
        <v>7</v>
      </c>
      <c r="H12" s="45">
        <v>8</v>
      </c>
      <c r="I12" s="45">
        <v>9</v>
      </c>
      <c r="J12" s="45">
        <v>10</v>
      </c>
      <c r="K12" s="45">
        <v>11</v>
      </c>
      <c r="L12" s="45">
        <v>12</v>
      </c>
      <c r="M12" s="45">
        <v>13</v>
      </c>
      <c r="N12" s="45">
        <v>14</v>
      </c>
      <c r="O12" s="45">
        <v>15</v>
      </c>
      <c r="P12" s="45">
        <v>16</v>
      </c>
      <c r="Q12" s="45">
        <v>17</v>
      </c>
    </row>
    <row r="13" spans="1:29" s="47" customFormat="1" ht="15" x14ac:dyDescent="0.2">
      <c r="A13" s="154">
        <v>1</v>
      </c>
      <c r="B13" s="235" t="s">
        <v>844</v>
      </c>
      <c r="C13" s="343">
        <v>145.07</v>
      </c>
      <c r="D13" s="343">
        <v>96.72</v>
      </c>
      <c r="E13" s="343">
        <f>SUM(C13:D13)</f>
        <v>241.79</v>
      </c>
      <c r="F13" s="343">
        <v>18.13</v>
      </c>
      <c r="G13" s="343">
        <v>12.08</v>
      </c>
      <c r="H13" s="343">
        <f>SUM(F13:G13)</f>
        <v>30.21</v>
      </c>
      <c r="I13" s="343">
        <v>100.28</v>
      </c>
      <c r="J13" s="343">
        <v>149.85</v>
      </c>
      <c r="K13" s="343">
        <f>SUM(I13:J13)</f>
        <v>250.13</v>
      </c>
      <c r="L13" s="343">
        <v>115.92</v>
      </c>
      <c r="M13" s="343">
        <v>139.66</v>
      </c>
      <c r="N13" s="343">
        <f>SUM(L13:M13)</f>
        <v>255.57999999999998</v>
      </c>
      <c r="O13" s="343">
        <f>F13+I13-L13</f>
        <v>2.4899999999999949</v>
      </c>
      <c r="P13" s="343">
        <f>G13+J13-M13</f>
        <v>22.27000000000001</v>
      </c>
      <c r="Q13" s="343">
        <f>K13+H13-N13</f>
        <v>24.759999999999991</v>
      </c>
      <c r="R13" s="455"/>
      <c r="S13" s="412"/>
      <c r="T13" s="412"/>
      <c r="U13" s="412"/>
      <c r="V13" s="412"/>
      <c r="W13" s="412"/>
      <c r="X13" s="412"/>
      <c r="Y13" s="412"/>
      <c r="Z13" s="412"/>
      <c r="AA13" s="412"/>
      <c r="AB13" s="412"/>
      <c r="AC13" s="412"/>
    </row>
    <row r="14" spans="1:29" s="47" customFormat="1" ht="15" x14ac:dyDescent="0.2">
      <c r="A14" s="154">
        <f>A13+1</f>
        <v>2</v>
      </c>
      <c r="B14" s="235" t="s">
        <v>809</v>
      </c>
      <c r="C14" s="343">
        <v>169.01</v>
      </c>
      <c r="D14" s="343">
        <v>112.67</v>
      </c>
      <c r="E14" s="343">
        <f t="shared" ref="E14:E43" si="0">SUM(C14:D14)</f>
        <v>281.68</v>
      </c>
      <c r="F14" s="343">
        <v>21.12</v>
      </c>
      <c r="G14" s="343">
        <v>14.08</v>
      </c>
      <c r="H14" s="343">
        <f t="shared" ref="H14:H43" si="1">SUM(F14:G14)</f>
        <v>35.200000000000003</v>
      </c>
      <c r="I14" s="343">
        <v>126.82</v>
      </c>
      <c r="J14" s="343">
        <v>174.58</v>
      </c>
      <c r="K14" s="343">
        <f t="shared" ref="K14:K43" si="2">SUM(I14:J14)</f>
        <v>301.39999999999998</v>
      </c>
      <c r="L14" s="343">
        <v>137.16999999999999</v>
      </c>
      <c r="M14" s="343">
        <v>165.26</v>
      </c>
      <c r="N14" s="343">
        <f t="shared" ref="N14:N43" si="3">SUM(L14:M14)</f>
        <v>302.42999999999995</v>
      </c>
      <c r="O14" s="343">
        <f t="shared" ref="O14:O43" si="4">F14+I14-L14</f>
        <v>10.77000000000001</v>
      </c>
      <c r="P14" s="343">
        <f t="shared" ref="P14:P43" si="5">G14+J14-M14</f>
        <v>23.400000000000034</v>
      </c>
      <c r="Q14" s="343">
        <f t="shared" ref="Q14:Q43" si="6">K14+H14-N14</f>
        <v>34.170000000000016</v>
      </c>
      <c r="R14" s="455"/>
      <c r="S14" s="412"/>
      <c r="T14" s="412"/>
      <c r="U14" s="412"/>
      <c r="V14" s="412"/>
      <c r="W14" s="412"/>
      <c r="X14" s="412"/>
      <c r="Y14" s="412"/>
      <c r="Z14" s="412"/>
      <c r="AA14" s="412"/>
      <c r="AB14" s="412"/>
      <c r="AC14" s="412"/>
    </row>
    <row r="15" spans="1:29" s="47" customFormat="1" ht="15" x14ac:dyDescent="0.2">
      <c r="A15" s="154">
        <f t="shared" ref="A15:A43" si="7">A14+1</f>
        <v>3</v>
      </c>
      <c r="B15" s="235" t="s">
        <v>845</v>
      </c>
      <c r="C15" s="343">
        <v>382.03</v>
      </c>
      <c r="D15" s="343">
        <v>254.69</v>
      </c>
      <c r="E15" s="343">
        <f t="shared" si="0"/>
        <v>636.72</v>
      </c>
      <c r="F15" s="514">
        <v>68.732830243132213</v>
      </c>
      <c r="G15" s="343">
        <v>31.821678684757863</v>
      </c>
      <c r="H15" s="343">
        <f t="shared" si="1"/>
        <v>100.55450892789008</v>
      </c>
      <c r="I15" s="343">
        <v>221.065295284293</v>
      </c>
      <c r="J15" s="343">
        <v>394.60580024114807</v>
      </c>
      <c r="K15" s="343">
        <f t="shared" si="2"/>
        <v>615.67109552544105</v>
      </c>
      <c r="L15" s="514">
        <v>289.00002180000001</v>
      </c>
      <c r="M15" s="514">
        <v>348.20218259999996</v>
      </c>
      <c r="N15" s="514">
        <f t="shared" si="3"/>
        <v>637.20220440000003</v>
      </c>
      <c r="O15" s="343">
        <f t="shared" si="4"/>
        <v>0.7981037274252003</v>
      </c>
      <c r="P15" s="343">
        <f t="shared" si="5"/>
        <v>78.225296325905958</v>
      </c>
      <c r="Q15" s="343">
        <f t="shared" si="6"/>
        <v>79.023400053331102</v>
      </c>
      <c r="R15" s="455"/>
      <c r="S15" s="412"/>
      <c r="T15" s="412"/>
      <c r="U15" s="412"/>
      <c r="V15" s="412"/>
      <c r="W15" s="412"/>
      <c r="X15" s="412"/>
      <c r="Y15" s="412"/>
      <c r="Z15" s="412"/>
      <c r="AA15" s="412"/>
      <c r="AB15" s="412"/>
      <c r="AC15" s="412"/>
    </row>
    <row r="16" spans="1:29" s="47" customFormat="1" ht="15" x14ac:dyDescent="0.2">
      <c r="A16" s="154">
        <f t="shared" si="7"/>
        <v>4</v>
      </c>
      <c r="B16" s="235" t="s">
        <v>810</v>
      </c>
      <c r="C16" s="343">
        <v>174.18</v>
      </c>
      <c r="D16" s="343">
        <v>116.12</v>
      </c>
      <c r="E16" s="343">
        <f t="shared" si="0"/>
        <v>290.3</v>
      </c>
      <c r="F16" s="343">
        <v>21.76</v>
      </c>
      <c r="G16" s="343">
        <v>14.51</v>
      </c>
      <c r="H16" s="343">
        <f t="shared" si="1"/>
        <v>36.270000000000003</v>
      </c>
      <c r="I16" s="343">
        <v>128.4</v>
      </c>
      <c r="J16" s="343">
        <v>179.92</v>
      </c>
      <c r="K16" s="343">
        <f t="shared" si="2"/>
        <v>308.32</v>
      </c>
      <c r="L16" s="343">
        <v>144.41</v>
      </c>
      <c r="M16" s="343">
        <v>174</v>
      </c>
      <c r="N16" s="343">
        <f t="shared" si="3"/>
        <v>318.40999999999997</v>
      </c>
      <c r="O16" s="343">
        <f t="shared" si="4"/>
        <v>5.75</v>
      </c>
      <c r="P16" s="343">
        <f t="shared" si="5"/>
        <v>20.429999999999978</v>
      </c>
      <c r="Q16" s="343">
        <f t="shared" si="6"/>
        <v>26.180000000000007</v>
      </c>
      <c r="R16" s="455"/>
      <c r="S16" s="412"/>
      <c r="T16" s="412"/>
      <c r="U16" s="412"/>
      <c r="V16" s="412"/>
      <c r="W16" s="412"/>
      <c r="X16" s="412"/>
      <c r="Y16" s="412"/>
      <c r="Z16" s="412"/>
      <c r="AA16" s="412"/>
      <c r="AB16" s="412"/>
      <c r="AC16" s="412"/>
    </row>
    <row r="17" spans="1:29" s="47" customFormat="1" ht="15" x14ac:dyDescent="0.2">
      <c r="A17" s="154">
        <f t="shared" si="7"/>
        <v>5</v>
      </c>
      <c r="B17" s="235" t="s">
        <v>811</v>
      </c>
      <c r="C17" s="343">
        <v>117.66</v>
      </c>
      <c r="D17" s="343">
        <v>78.44</v>
      </c>
      <c r="E17" s="343">
        <f t="shared" si="0"/>
        <v>196.1</v>
      </c>
      <c r="F17" s="343">
        <v>14.7</v>
      </c>
      <c r="G17" s="343">
        <v>9.8000000000000007</v>
      </c>
      <c r="H17" s="343">
        <f t="shared" si="1"/>
        <v>24.5</v>
      </c>
      <c r="I17" s="343">
        <v>91.33</v>
      </c>
      <c r="J17" s="343">
        <v>121.54</v>
      </c>
      <c r="K17" s="343">
        <f t="shared" si="2"/>
        <v>212.87</v>
      </c>
      <c r="L17" s="343">
        <v>101.02</v>
      </c>
      <c r="M17" s="343">
        <v>121.71</v>
      </c>
      <c r="N17" s="343">
        <f t="shared" si="3"/>
        <v>222.73</v>
      </c>
      <c r="O17" s="343">
        <f t="shared" si="4"/>
        <v>5.0100000000000051</v>
      </c>
      <c r="P17" s="343">
        <f t="shared" si="5"/>
        <v>9.6300000000000097</v>
      </c>
      <c r="Q17" s="343">
        <f t="shared" si="6"/>
        <v>14.640000000000015</v>
      </c>
      <c r="R17" s="455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</row>
    <row r="18" spans="1:29" s="47" customFormat="1" ht="15" x14ac:dyDescent="0.2">
      <c r="A18" s="154">
        <f t="shared" si="7"/>
        <v>6</v>
      </c>
      <c r="B18" s="235" t="s">
        <v>812</v>
      </c>
      <c r="C18" s="343">
        <v>101.29</v>
      </c>
      <c r="D18" s="343">
        <v>67.53</v>
      </c>
      <c r="E18" s="343">
        <f t="shared" si="0"/>
        <v>168.82</v>
      </c>
      <c r="F18" s="343">
        <v>12.66</v>
      </c>
      <c r="G18" s="343">
        <v>8.44</v>
      </c>
      <c r="H18" s="343">
        <f t="shared" si="1"/>
        <v>21.1</v>
      </c>
      <c r="I18" s="343">
        <v>73.69</v>
      </c>
      <c r="J18" s="343">
        <v>104.62</v>
      </c>
      <c r="K18" s="343">
        <f t="shared" si="2"/>
        <v>178.31</v>
      </c>
      <c r="L18" s="343">
        <v>84.74</v>
      </c>
      <c r="M18" s="343">
        <v>102.1</v>
      </c>
      <c r="N18" s="343">
        <f t="shared" si="3"/>
        <v>186.83999999999997</v>
      </c>
      <c r="O18" s="343">
        <f t="shared" si="4"/>
        <v>1.6099999999999994</v>
      </c>
      <c r="P18" s="343">
        <f t="shared" si="5"/>
        <v>10.960000000000008</v>
      </c>
      <c r="Q18" s="343">
        <f t="shared" si="6"/>
        <v>12.570000000000022</v>
      </c>
      <c r="R18" s="455"/>
      <c r="S18" s="412"/>
      <c r="T18" s="412"/>
      <c r="U18" s="412"/>
      <c r="V18" s="412"/>
      <c r="W18" s="412"/>
      <c r="X18" s="412"/>
      <c r="Y18" s="412"/>
      <c r="Z18" s="412"/>
      <c r="AA18" s="412"/>
      <c r="AB18" s="412"/>
      <c r="AC18" s="412"/>
    </row>
    <row r="19" spans="1:29" s="47" customFormat="1" ht="15" x14ac:dyDescent="0.2">
      <c r="A19" s="154">
        <f t="shared" si="7"/>
        <v>7</v>
      </c>
      <c r="B19" s="235" t="s">
        <v>813</v>
      </c>
      <c r="C19" s="343">
        <v>162.03</v>
      </c>
      <c r="D19" s="343">
        <v>108.02</v>
      </c>
      <c r="E19" s="343">
        <f t="shared" si="0"/>
        <v>270.05</v>
      </c>
      <c r="F19" s="343">
        <v>20.25</v>
      </c>
      <c r="G19" s="343">
        <v>13.5</v>
      </c>
      <c r="H19" s="343">
        <f t="shared" si="1"/>
        <v>33.75</v>
      </c>
      <c r="I19" s="343">
        <v>122</v>
      </c>
      <c r="J19" s="343">
        <v>167.37</v>
      </c>
      <c r="K19" s="343">
        <f t="shared" si="2"/>
        <v>289.37</v>
      </c>
      <c r="L19" s="343">
        <v>141.34</v>
      </c>
      <c r="M19" s="343">
        <v>170.3</v>
      </c>
      <c r="N19" s="343">
        <f t="shared" si="3"/>
        <v>311.64</v>
      </c>
      <c r="O19" s="343">
        <f t="shared" si="4"/>
        <v>0.90999999999999659</v>
      </c>
      <c r="P19" s="343">
        <f t="shared" si="5"/>
        <v>10.569999999999993</v>
      </c>
      <c r="Q19" s="343">
        <f t="shared" si="6"/>
        <v>11.480000000000018</v>
      </c>
      <c r="R19" s="455"/>
      <c r="S19" s="412"/>
      <c r="T19" s="412"/>
      <c r="U19" s="412"/>
      <c r="V19" s="412"/>
      <c r="W19" s="412"/>
      <c r="X19" s="412"/>
      <c r="Y19" s="412"/>
      <c r="Z19" s="412"/>
      <c r="AA19" s="412"/>
      <c r="AB19" s="412"/>
      <c r="AC19" s="412"/>
    </row>
    <row r="20" spans="1:29" s="47" customFormat="1" ht="15" x14ac:dyDescent="0.2">
      <c r="A20" s="154">
        <f t="shared" si="7"/>
        <v>8</v>
      </c>
      <c r="B20" s="235" t="s">
        <v>814</v>
      </c>
      <c r="C20" s="343">
        <v>226.98</v>
      </c>
      <c r="D20" s="343">
        <v>151.32</v>
      </c>
      <c r="E20" s="343">
        <f t="shared" si="0"/>
        <v>378.29999999999995</v>
      </c>
      <c r="F20" s="343">
        <v>28.36</v>
      </c>
      <c r="G20" s="343">
        <v>18.91</v>
      </c>
      <c r="H20" s="343">
        <f t="shared" si="1"/>
        <v>47.269999999999996</v>
      </c>
      <c r="I20" s="343">
        <v>168.89</v>
      </c>
      <c r="J20" s="343">
        <v>234.45</v>
      </c>
      <c r="K20" s="343">
        <f t="shared" si="2"/>
        <v>403.34</v>
      </c>
      <c r="L20" s="343">
        <v>196.6</v>
      </c>
      <c r="M20" s="343">
        <v>236.87</v>
      </c>
      <c r="N20" s="343">
        <f t="shared" si="3"/>
        <v>433.47</v>
      </c>
      <c r="O20" s="343">
        <f t="shared" si="4"/>
        <v>0.65000000000000568</v>
      </c>
      <c r="P20" s="343">
        <f t="shared" si="5"/>
        <v>16.489999999999981</v>
      </c>
      <c r="Q20" s="343">
        <f t="shared" si="6"/>
        <v>17.13999999999993</v>
      </c>
      <c r="R20" s="455"/>
      <c r="S20" s="412"/>
      <c r="T20" s="412"/>
      <c r="U20" s="412"/>
      <c r="V20" s="412"/>
      <c r="W20" s="412"/>
      <c r="X20" s="412"/>
      <c r="Y20" s="412"/>
      <c r="Z20" s="412"/>
      <c r="AA20" s="412"/>
      <c r="AB20" s="412"/>
      <c r="AC20" s="412"/>
    </row>
    <row r="21" spans="1:29" s="47" customFormat="1" ht="15" x14ac:dyDescent="0.2">
      <c r="A21" s="154">
        <f t="shared" si="7"/>
        <v>9</v>
      </c>
      <c r="B21" s="235" t="s">
        <v>815</v>
      </c>
      <c r="C21" s="343">
        <v>138.08000000000001</v>
      </c>
      <c r="D21" s="343">
        <v>92.05</v>
      </c>
      <c r="E21" s="343">
        <f t="shared" si="0"/>
        <v>230.13</v>
      </c>
      <c r="F21" s="343">
        <v>17.25</v>
      </c>
      <c r="G21" s="343">
        <v>11.5</v>
      </c>
      <c r="H21" s="343">
        <f t="shared" si="1"/>
        <v>28.75</v>
      </c>
      <c r="I21" s="343">
        <v>105.44</v>
      </c>
      <c r="J21" s="343">
        <v>142.62</v>
      </c>
      <c r="K21" s="343">
        <f t="shared" si="2"/>
        <v>248.06</v>
      </c>
      <c r="L21" s="343">
        <v>119.44</v>
      </c>
      <c r="M21" s="343">
        <v>143.91</v>
      </c>
      <c r="N21" s="343">
        <f t="shared" si="3"/>
        <v>263.35000000000002</v>
      </c>
      <c r="O21" s="343">
        <f t="shared" si="4"/>
        <v>3.25</v>
      </c>
      <c r="P21" s="343">
        <f t="shared" si="5"/>
        <v>10.210000000000008</v>
      </c>
      <c r="Q21" s="343">
        <f t="shared" si="6"/>
        <v>13.45999999999998</v>
      </c>
      <c r="R21" s="455"/>
      <c r="S21" s="412"/>
      <c r="T21" s="412"/>
      <c r="U21" s="412"/>
      <c r="V21" s="412"/>
      <c r="W21" s="412"/>
      <c r="X21" s="412"/>
      <c r="Y21" s="412"/>
      <c r="Z21" s="412"/>
      <c r="AA21" s="412"/>
      <c r="AB21" s="412"/>
      <c r="AC21" s="412"/>
    </row>
    <row r="22" spans="1:29" s="47" customFormat="1" ht="15" x14ac:dyDescent="0.2">
      <c r="A22" s="154">
        <f t="shared" si="7"/>
        <v>10</v>
      </c>
      <c r="B22" s="235" t="s">
        <v>816</v>
      </c>
      <c r="C22" s="343">
        <v>238.58</v>
      </c>
      <c r="D22" s="343">
        <v>159.05000000000001</v>
      </c>
      <c r="E22" s="343">
        <f t="shared" si="0"/>
        <v>397.63</v>
      </c>
      <c r="F22" s="343">
        <v>29.81</v>
      </c>
      <c r="G22" s="343">
        <v>19.87</v>
      </c>
      <c r="H22" s="343">
        <f t="shared" si="1"/>
        <v>49.68</v>
      </c>
      <c r="I22" s="343">
        <v>174.91</v>
      </c>
      <c r="J22" s="343">
        <v>246.43</v>
      </c>
      <c r="K22" s="343">
        <f t="shared" si="2"/>
        <v>421.34000000000003</v>
      </c>
      <c r="L22" s="343">
        <v>201.94</v>
      </c>
      <c r="M22" s="343">
        <v>243.3</v>
      </c>
      <c r="N22" s="343">
        <f t="shared" si="3"/>
        <v>445.24</v>
      </c>
      <c r="O22" s="343">
        <f t="shared" si="4"/>
        <v>2.7800000000000011</v>
      </c>
      <c r="P22" s="343">
        <f t="shared" si="5"/>
        <v>23</v>
      </c>
      <c r="Q22" s="343">
        <f t="shared" si="6"/>
        <v>25.78000000000003</v>
      </c>
      <c r="R22" s="455"/>
      <c r="S22" s="412"/>
      <c r="T22" s="412"/>
      <c r="U22" s="412"/>
      <c r="V22" s="412"/>
      <c r="W22" s="412"/>
      <c r="X22" s="412"/>
      <c r="Y22" s="412"/>
      <c r="Z22" s="412"/>
      <c r="AA22" s="412"/>
      <c r="AB22" s="412"/>
      <c r="AC22" s="412"/>
    </row>
    <row r="23" spans="1:29" s="47" customFormat="1" ht="15" x14ac:dyDescent="0.2">
      <c r="A23" s="154">
        <f t="shared" si="7"/>
        <v>11</v>
      </c>
      <c r="B23" s="235" t="s">
        <v>846</v>
      </c>
      <c r="C23" s="343">
        <v>102.37</v>
      </c>
      <c r="D23" s="343">
        <v>68.239999999999995</v>
      </c>
      <c r="E23" s="343">
        <f t="shared" si="0"/>
        <v>170.61</v>
      </c>
      <c r="F23" s="343">
        <v>12.79</v>
      </c>
      <c r="G23" s="343">
        <v>8.5299999999999994</v>
      </c>
      <c r="H23" s="343">
        <f t="shared" si="1"/>
        <v>21.32</v>
      </c>
      <c r="I23" s="343">
        <v>78.760000000000005</v>
      </c>
      <c r="J23" s="343">
        <v>105.74</v>
      </c>
      <c r="K23" s="343">
        <f t="shared" si="2"/>
        <v>184.5</v>
      </c>
      <c r="L23" s="343">
        <v>86.36</v>
      </c>
      <c r="M23" s="343">
        <v>104.05</v>
      </c>
      <c r="N23" s="343">
        <f t="shared" si="3"/>
        <v>190.41</v>
      </c>
      <c r="O23" s="343">
        <f t="shared" si="4"/>
        <v>5.1900000000000119</v>
      </c>
      <c r="P23" s="343">
        <f t="shared" si="5"/>
        <v>10.219999999999999</v>
      </c>
      <c r="Q23" s="343">
        <f t="shared" si="6"/>
        <v>15.409999999999997</v>
      </c>
      <c r="R23" s="455"/>
      <c r="S23" s="412"/>
      <c r="T23" s="412"/>
      <c r="U23" s="412"/>
      <c r="V23" s="412"/>
      <c r="W23" s="412"/>
      <c r="X23" s="412"/>
      <c r="Y23" s="412"/>
      <c r="Z23" s="412"/>
      <c r="AA23" s="412"/>
      <c r="AB23" s="412"/>
      <c r="AC23" s="412"/>
    </row>
    <row r="24" spans="1:29" s="47" customFormat="1" ht="15" x14ac:dyDescent="0.2">
      <c r="A24" s="154">
        <f t="shared" si="7"/>
        <v>12</v>
      </c>
      <c r="B24" s="235" t="s">
        <v>817</v>
      </c>
      <c r="C24" s="343">
        <v>133.38</v>
      </c>
      <c r="D24" s="343">
        <v>88.92</v>
      </c>
      <c r="E24" s="343">
        <f t="shared" si="0"/>
        <v>222.3</v>
      </c>
      <c r="F24" s="343">
        <v>16.66</v>
      </c>
      <c r="G24" s="343">
        <v>11.11</v>
      </c>
      <c r="H24" s="343">
        <f t="shared" si="1"/>
        <v>27.77</v>
      </c>
      <c r="I24" s="343">
        <v>101.19</v>
      </c>
      <c r="J24" s="343">
        <v>137.77000000000001</v>
      </c>
      <c r="K24" s="343">
        <f t="shared" si="2"/>
        <v>238.96</v>
      </c>
      <c r="L24" s="343">
        <v>114.34</v>
      </c>
      <c r="M24" s="343">
        <v>137.77000000000001</v>
      </c>
      <c r="N24" s="343">
        <f t="shared" si="3"/>
        <v>252.11</v>
      </c>
      <c r="O24" s="343">
        <f t="shared" si="4"/>
        <v>3.5099999999999909</v>
      </c>
      <c r="P24" s="343">
        <f t="shared" si="5"/>
        <v>11.109999999999985</v>
      </c>
      <c r="Q24" s="343">
        <f t="shared" si="6"/>
        <v>14.620000000000005</v>
      </c>
      <c r="R24" s="455"/>
      <c r="S24" s="412"/>
      <c r="T24" s="412"/>
      <c r="U24" s="412"/>
      <c r="V24" s="412"/>
      <c r="W24" s="412"/>
      <c r="X24" s="412"/>
      <c r="Y24" s="412"/>
      <c r="Z24" s="412"/>
      <c r="AA24" s="412"/>
      <c r="AB24" s="412"/>
      <c r="AC24" s="412"/>
    </row>
    <row r="25" spans="1:29" s="47" customFormat="1" ht="25.5" x14ac:dyDescent="0.2">
      <c r="A25" s="154">
        <f t="shared" si="7"/>
        <v>13</v>
      </c>
      <c r="B25" s="235" t="s">
        <v>818</v>
      </c>
      <c r="C25" s="343">
        <v>390.77</v>
      </c>
      <c r="D25" s="343">
        <v>260.52</v>
      </c>
      <c r="E25" s="343">
        <f t="shared" si="0"/>
        <v>651.29</v>
      </c>
      <c r="F25" s="343">
        <v>48.83</v>
      </c>
      <c r="G25" s="343">
        <v>32.549999999999997</v>
      </c>
      <c r="H25" s="343">
        <f t="shared" si="1"/>
        <v>81.38</v>
      </c>
      <c r="I25" s="343">
        <v>312.11</v>
      </c>
      <c r="J25" s="343">
        <v>403.64</v>
      </c>
      <c r="K25" s="343">
        <f t="shared" si="2"/>
        <v>715.75</v>
      </c>
      <c r="L25" s="343">
        <v>360.51</v>
      </c>
      <c r="M25" s="343">
        <v>434.37</v>
      </c>
      <c r="N25" s="343">
        <f t="shared" si="3"/>
        <v>794.88</v>
      </c>
      <c r="O25" s="343">
        <f t="shared" si="4"/>
        <v>0.43000000000000682</v>
      </c>
      <c r="P25" s="343">
        <f t="shared" si="5"/>
        <v>1.8199999999999932</v>
      </c>
      <c r="Q25" s="343">
        <f t="shared" si="6"/>
        <v>2.25</v>
      </c>
      <c r="R25" s="455"/>
      <c r="S25" s="412"/>
      <c r="T25" s="412"/>
      <c r="U25" s="412"/>
      <c r="V25" s="412"/>
      <c r="W25" s="412"/>
      <c r="X25" s="412"/>
      <c r="Y25" s="412"/>
      <c r="Z25" s="412"/>
      <c r="AA25" s="412"/>
      <c r="AB25" s="412"/>
      <c r="AC25" s="412"/>
    </row>
    <row r="26" spans="1:29" s="47" customFormat="1" ht="15" x14ac:dyDescent="0.2">
      <c r="A26" s="154">
        <f t="shared" si="7"/>
        <v>14</v>
      </c>
      <c r="B26" s="235" t="s">
        <v>847</v>
      </c>
      <c r="C26" s="343">
        <v>148.43</v>
      </c>
      <c r="D26" s="343">
        <v>98.95</v>
      </c>
      <c r="E26" s="343">
        <f t="shared" si="0"/>
        <v>247.38</v>
      </c>
      <c r="F26" s="343">
        <v>18.55</v>
      </c>
      <c r="G26" s="343">
        <v>12.36</v>
      </c>
      <c r="H26" s="343">
        <f t="shared" si="1"/>
        <v>30.91</v>
      </c>
      <c r="I26" s="343">
        <v>97.59</v>
      </c>
      <c r="J26" s="343">
        <v>153.31</v>
      </c>
      <c r="K26" s="343">
        <f t="shared" si="2"/>
        <v>250.9</v>
      </c>
      <c r="L26" s="343">
        <v>116</v>
      </c>
      <c r="M26" s="343">
        <v>139.76</v>
      </c>
      <c r="N26" s="343">
        <f t="shared" si="3"/>
        <v>255.76</v>
      </c>
      <c r="O26" s="343">
        <f t="shared" si="4"/>
        <v>0.14000000000000057</v>
      </c>
      <c r="P26" s="343">
        <f t="shared" si="5"/>
        <v>25.910000000000025</v>
      </c>
      <c r="Q26" s="343">
        <f t="shared" si="6"/>
        <v>26.050000000000011</v>
      </c>
      <c r="R26" s="455"/>
      <c r="S26" s="412"/>
      <c r="T26" s="412"/>
      <c r="U26" s="412"/>
      <c r="V26" s="412"/>
      <c r="W26" s="412"/>
      <c r="X26" s="412"/>
      <c r="Y26" s="412"/>
      <c r="Z26" s="412"/>
      <c r="AA26" s="412"/>
      <c r="AB26" s="412"/>
      <c r="AC26" s="412"/>
    </row>
    <row r="27" spans="1:29" s="47" customFormat="1" ht="15" x14ac:dyDescent="0.2">
      <c r="A27" s="154">
        <f t="shared" si="7"/>
        <v>15</v>
      </c>
      <c r="B27" s="235" t="s">
        <v>819</v>
      </c>
      <c r="C27" s="343">
        <v>223.33</v>
      </c>
      <c r="D27" s="343">
        <v>148.88999999999999</v>
      </c>
      <c r="E27" s="343">
        <f t="shared" si="0"/>
        <v>372.22</v>
      </c>
      <c r="F27" s="343">
        <v>27.9</v>
      </c>
      <c r="G27" s="343">
        <v>18.600000000000001</v>
      </c>
      <c r="H27" s="343">
        <f t="shared" si="1"/>
        <v>46.5</v>
      </c>
      <c r="I27" s="343">
        <v>171.37</v>
      </c>
      <c r="J27" s="343">
        <v>230.68</v>
      </c>
      <c r="K27" s="343">
        <f t="shared" si="2"/>
        <v>402.05</v>
      </c>
      <c r="L27" s="343">
        <v>199.25</v>
      </c>
      <c r="M27" s="343">
        <v>240.07</v>
      </c>
      <c r="N27" s="343">
        <f t="shared" si="3"/>
        <v>439.32</v>
      </c>
      <c r="O27" s="343">
        <f t="shared" si="4"/>
        <v>2.0000000000010232E-2</v>
      </c>
      <c r="P27" s="343">
        <f t="shared" si="5"/>
        <v>9.210000000000008</v>
      </c>
      <c r="Q27" s="343">
        <f t="shared" si="6"/>
        <v>9.2300000000000182</v>
      </c>
      <c r="R27" s="455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</row>
    <row r="28" spans="1:29" ht="15" x14ac:dyDescent="0.2">
      <c r="A28" s="154">
        <f t="shared" si="7"/>
        <v>16</v>
      </c>
      <c r="B28" s="235" t="s">
        <v>820</v>
      </c>
      <c r="C28" s="343">
        <v>234.56</v>
      </c>
      <c r="D28" s="343">
        <v>156.37</v>
      </c>
      <c r="E28" s="343">
        <f t="shared" si="0"/>
        <v>390.93</v>
      </c>
      <c r="F28" s="514">
        <v>8.3074741195944597</v>
      </c>
      <c r="G28" s="343">
        <v>19.538188281424524</v>
      </c>
      <c r="H28" s="343">
        <f t="shared" si="1"/>
        <v>27.845662401018984</v>
      </c>
      <c r="I28" s="343">
        <v>196.13341568073</v>
      </c>
      <c r="J28" s="343">
        <v>252.28396303136174</v>
      </c>
      <c r="K28" s="343">
        <f t="shared" si="2"/>
        <v>448.4173787120917</v>
      </c>
      <c r="L28" s="514">
        <v>203.7800604</v>
      </c>
      <c r="M28" s="514">
        <v>245.52476279999996</v>
      </c>
      <c r="N28" s="514">
        <f t="shared" si="3"/>
        <v>449.30482319999999</v>
      </c>
      <c r="O28" s="343">
        <f t="shared" si="4"/>
        <v>0.66082940032444526</v>
      </c>
      <c r="P28" s="343">
        <f t="shared" si="5"/>
        <v>26.297388512786313</v>
      </c>
      <c r="Q28" s="343">
        <f t="shared" si="6"/>
        <v>26.95821791311073</v>
      </c>
      <c r="R28" s="455"/>
      <c r="S28" s="412"/>
      <c r="T28" s="412"/>
      <c r="U28" s="412"/>
      <c r="V28" s="412"/>
      <c r="W28" s="412"/>
      <c r="X28" s="412"/>
      <c r="Y28" s="412"/>
      <c r="Z28" s="412"/>
      <c r="AA28" s="412"/>
      <c r="AB28" s="412"/>
      <c r="AC28" s="412"/>
    </row>
    <row r="29" spans="1:29" ht="15" x14ac:dyDescent="0.2">
      <c r="A29" s="154">
        <f t="shared" si="7"/>
        <v>17</v>
      </c>
      <c r="B29" s="235" t="s">
        <v>821</v>
      </c>
      <c r="C29" s="343">
        <v>185.57</v>
      </c>
      <c r="D29" s="343">
        <v>123.72</v>
      </c>
      <c r="E29" s="343">
        <f t="shared" si="0"/>
        <v>309.28999999999996</v>
      </c>
      <c r="F29" s="343">
        <v>23.19</v>
      </c>
      <c r="G29" s="343">
        <v>15.46</v>
      </c>
      <c r="H29" s="343">
        <f t="shared" si="1"/>
        <v>38.650000000000006</v>
      </c>
      <c r="I29" s="343">
        <v>144.27000000000001</v>
      </c>
      <c r="J29" s="343">
        <v>191.68</v>
      </c>
      <c r="K29" s="343">
        <f t="shared" si="2"/>
        <v>335.95000000000005</v>
      </c>
      <c r="L29" s="343">
        <v>167.34</v>
      </c>
      <c r="M29" s="343">
        <v>201.62</v>
      </c>
      <c r="N29" s="343">
        <f t="shared" si="3"/>
        <v>368.96000000000004</v>
      </c>
      <c r="O29" s="343">
        <f t="shared" si="4"/>
        <v>0.12000000000000455</v>
      </c>
      <c r="P29" s="343">
        <f t="shared" si="5"/>
        <v>5.5200000000000102</v>
      </c>
      <c r="Q29" s="343">
        <f t="shared" si="6"/>
        <v>5.6399999999999864</v>
      </c>
      <c r="R29" s="455"/>
      <c r="S29" s="412"/>
      <c r="T29" s="412"/>
      <c r="U29" s="412"/>
      <c r="V29" s="412"/>
      <c r="W29" s="412"/>
      <c r="X29" s="412"/>
      <c r="Y29" s="412"/>
      <c r="Z29" s="412"/>
      <c r="AA29" s="412"/>
      <c r="AB29" s="412"/>
      <c r="AC29" s="412"/>
    </row>
    <row r="30" spans="1:29" ht="15" x14ac:dyDescent="0.2">
      <c r="A30" s="154">
        <f t="shared" si="7"/>
        <v>18</v>
      </c>
      <c r="B30" s="235" t="s">
        <v>822</v>
      </c>
      <c r="C30" s="343">
        <v>295.62</v>
      </c>
      <c r="D30" s="343">
        <v>197.08</v>
      </c>
      <c r="E30" s="343">
        <f t="shared" si="0"/>
        <v>492.70000000000005</v>
      </c>
      <c r="F30" s="343">
        <v>36.94</v>
      </c>
      <c r="G30" s="343">
        <v>24.62</v>
      </c>
      <c r="H30" s="343">
        <f t="shared" si="1"/>
        <v>61.56</v>
      </c>
      <c r="I30" s="343">
        <v>226.34</v>
      </c>
      <c r="J30" s="343">
        <v>305.35000000000002</v>
      </c>
      <c r="K30" s="343">
        <f t="shared" si="2"/>
        <v>531.69000000000005</v>
      </c>
      <c r="L30" s="343">
        <v>262.58999999999997</v>
      </c>
      <c r="M30" s="343">
        <v>316.38</v>
      </c>
      <c r="N30" s="343">
        <f t="shared" si="3"/>
        <v>578.97</v>
      </c>
      <c r="O30" s="343">
        <f t="shared" si="4"/>
        <v>0.68999999999999773</v>
      </c>
      <c r="P30" s="343">
        <f t="shared" si="5"/>
        <v>13.590000000000032</v>
      </c>
      <c r="Q30" s="343">
        <f t="shared" si="6"/>
        <v>14.279999999999973</v>
      </c>
      <c r="R30" s="455"/>
      <c r="S30" s="412"/>
      <c r="T30" s="412"/>
      <c r="U30" s="412"/>
      <c r="V30" s="412"/>
      <c r="W30" s="412"/>
      <c r="X30" s="412"/>
      <c r="Y30" s="412"/>
      <c r="Z30" s="412"/>
      <c r="AA30" s="412"/>
      <c r="AB30" s="412"/>
      <c r="AC30" s="412"/>
    </row>
    <row r="31" spans="1:29" ht="15" x14ac:dyDescent="0.2">
      <c r="A31" s="154">
        <f t="shared" si="7"/>
        <v>19</v>
      </c>
      <c r="B31" s="235" t="s">
        <v>848</v>
      </c>
      <c r="C31" s="343">
        <v>137.38</v>
      </c>
      <c r="D31" s="343">
        <v>91.59</v>
      </c>
      <c r="E31" s="343">
        <f t="shared" si="0"/>
        <v>228.97</v>
      </c>
      <c r="F31" s="343">
        <v>17.170000000000002</v>
      </c>
      <c r="G31" s="343">
        <v>11.44</v>
      </c>
      <c r="H31" s="343">
        <f t="shared" si="1"/>
        <v>28.61</v>
      </c>
      <c r="I31" s="343">
        <v>105.46</v>
      </c>
      <c r="J31" s="343">
        <v>141.91</v>
      </c>
      <c r="K31" s="343">
        <f t="shared" si="2"/>
        <v>247.37</v>
      </c>
      <c r="L31" s="343">
        <v>122.43</v>
      </c>
      <c r="M31" s="343">
        <v>147.51</v>
      </c>
      <c r="N31" s="343">
        <f t="shared" si="3"/>
        <v>269.94</v>
      </c>
      <c r="O31" s="343">
        <f t="shared" si="4"/>
        <v>0.19999999999998863</v>
      </c>
      <c r="P31" s="343">
        <f t="shared" si="5"/>
        <v>5.8400000000000034</v>
      </c>
      <c r="Q31" s="343">
        <f t="shared" si="6"/>
        <v>6.0400000000000205</v>
      </c>
      <c r="R31" s="455"/>
      <c r="S31" s="412"/>
      <c r="T31" s="412"/>
      <c r="U31" s="412"/>
      <c r="V31" s="412"/>
      <c r="W31" s="412"/>
      <c r="X31" s="412"/>
      <c r="Y31" s="412"/>
      <c r="Z31" s="412"/>
      <c r="AA31" s="412"/>
      <c r="AB31" s="412"/>
      <c r="AC31" s="412"/>
    </row>
    <row r="32" spans="1:29" ht="15" x14ac:dyDescent="0.2">
      <c r="A32" s="154">
        <f t="shared" si="7"/>
        <v>20</v>
      </c>
      <c r="B32" s="235" t="s">
        <v>823</v>
      </c>
      <c r="C32" s="343">
        <v>295.81</v>
      </c>
      <c r="D32" s="343">
        <v>197.21</v>
      </c>
      <c r="E32" s="343">
        <f t="shared" si="0"/>
        <v>493.02</v>
      </c>
      <c r="F32" s="343">
        <v>36.96</v>
      </c>
      <c r="G32" s="343">
        <v>24.64</v>
      </c>
      <c r="H32" s="343">
        <f t="shared" si="1"/>
        <v>61.6</v>
      </c>
      <c r="I32" s="343">
        <v>220.79</v>
      </c>
      <c r="J32" s="343">
        <v>305.55</v>
      </c>
      <c r="K32" s="343">
        <f t="shared" si="2"/>
        <v>526.34</v>
      </c>
      <c r="L32" s="343">
        <v>257.52</v>
      </c>
      <c r="M32" s="343">
        <v>310.27</v>
      </c>
      <c r="N32" s="343">
        <f t="shared" si="3"/>
        <v>567.79</v>
      </c>
      <c r="O32" s="343">
        <f t="shared" si="4"/>
        <v>0.23000000000001819</v>
      </c>
      <c r="P32" s="343">
        <f t="shared" si="5"/>
        <v>19.920000000000016</v>
      </c>
      <c r="Q32" s="343">
        <f t="shared" si="6"/>
        <v>20.150000000000091</v>
      </c>
      <c r="R32" s="455"/>
      <c r="S32" s="412"/>
      <c r="T32" s="412"/>
      <c r="U32" s="412"/>
      <c r="V32" s="412"/>
      <c r="W32" s="412"/>
      <c r="X32" s="412"/>
      <c r="Y32" s="412"/>
      <c r="Z32" s="412"/>
      <c r="AA32" s="412"/>
      <c r="AB32" s="412"/>
      <c r="AC32" s="412"/>
    </row>
    <row r="33" spans="1:29" ht="15" x14ac:dyDescent="0.2">
      <c r="A33" s="154">
        <f t="shared" si="7"/>
        <v>21</v>
      </c>
      <c r="B33" s="235" t="s">
        <v>824</v>
      </c>
      <c r="C33" s="343">
        <v>105.61</v>
      </c>
      <c r="D33" s="343">
        <v>70.41</v>
      </c>
      <c r="E33" s="343">
        <f t="shared" si="0"/>
        <v>176.01999999999998</v>
      </c>
      <c r="F33" s="343">
        <v>13.2</v>
      </c>
      <c r="G33" s="343">
        <v>8.8000000000000007</v>
      </c>
      <c r="H33" s="343">
        <f t="shared" si="1"/>
        <v>22</v>
      </c>
      <c r="I33" s="343">
        <v>82.5</v>
      </c>
      <c r="J33" s="343">
        <v>109.09</v>
      </c>
      <c r="K33" s="343">
        <f t="shared" si="2"/>
        <v>191.59</v>
      </c>
      <c r="L33" s="343">
        <v>93.23</v>
      </c>
      <c r="M33" s="343">
        <v>112.32</v>
      </c>
      <c r="N33" s="343">
        <f t="shared" si="3"/>
        <v>205.55</v>
      </c>
      <c r="O33" s="343">
        <f t="shared" si="4"/>
        <v>2.4699999999999989</v>
      </c>
      <c r="P33" s="343">
        <f t="shared" si="5"/>
        <v>5.5700000000000074</v>
      </c>
      <c r="Q33" s="343">
        <f t="shared" si="6"/>
        <v>8.039999999999992</v>
      </c>
      <c r="R33" s="455"/>
      <c r="S33" s="412"/>
      <c r="T33" s="412"/>
      <c r="U33" s="412"/>
      <c r="V33" s="412"/>
      <c r="W33" s="412"/>
      <c r="X33" s="412"/>
      <c r="Y33" s="412"/>
      <c r="Z33" s="412"/>
      <c r="AA33" s="412"/>
      <c r="AB33" s="412"/>
      <c r="AC33" s="412"/>
    </row>
    <row r="34" spans="1:29" ht="15" x14ac:dyDescent="0.2">
      <c r="A34" s="154">
        <f t="shared" si="7"/>
        <v>22</v>
      </c>
      <c r="B34" s="235" t="s">
        <v>825</v>
      </c>
      <c r="C34" s="343">
        <v>93.55</v>
      </c>
      <c r="D34" s="343">
        <v>62.36</v>
      </c>
      <c r="E34" s="343">
        <f t="shared" si="0"/>
        <v>155.91</v>
      </c>
      <c r="F34" s="343">
        <v>11.69</v>
      </c>
      <c r="G34" s="343">
        <v>7.79</v>
      </c>
      <c r="H34" s="343">
        <f t="shared" si="1"/>
        <v>19.48</v>
      </c>
      <c r="I34" s="343">
        <v>70.66</v>
      </c>
      <c r="J34" s="343">
        <v>96.63</v>
      </c>
      <c r="K34" s="343">
        <f t="shared" si="2"/>
        <v>167.29</v>
      </c>
      <c r="L34" s="343">
        <v>81.569999999999993</v>
      </c>
      <c r="M34" s="343">
        <v>98.28</v>
      </c>
      <c r="N34" s="343">
        <f t="shared" si="3"/>
        <v>179.85</v>
      </c>
      <c r="O34" s="343">
        <f t="shared" si="4"/>
        <v>0.78000000000000114</v>
      </c>
      <c r="P34" s="343">
        <f t="shared" si="5"/>
        <v>6.1400000000000006</v>
      </c>
      <c r="Q34" s="343">
        <f t="shared" si="6"/>
        <v>6.9199999999999875</v>
      </c>
      <c r="R34" s="455"/>
      <c r="S34" s="412"/>
      <c r="T34" s="412"/>
      <c r="U34" s="412"/>
      <c r="V34" s="412"/>
      <c r="W34" s="412"/>
      <c r="X34" s="412"/>
      <c r="Y34" s="412"/>
      <c r="Z34" s="412"/>
      <c r="AA34" s="412"/>
      <c r="AB34" s="412"/>
      <c r="AC34" s="412"/>
    </row>
    <row r="35" spans="1:29" ht="15" x14ac:dyDescent="0.2">
      <c r="A35" s="154">
        <f t="shared" si="7"/>
        <v>23</v>
      </c>
      <c r="B35" s="235" t="s">
        <v>826</v>
      </c>
      <c r="C35" s="343">
        <v>422.39</v>
      </c>
      <c r="D35" s="343">
        <v>281.58999999999997</v>
      </c>
      <c r="E35" s="343">
        <f t="shared" si="0"/>
        <v>703.98</v>
      </c>
      <c r="F35" s="343">
        <v>52.78</v>
      </c>
      <c r="G35" s="343">
        <v>35.18</v>
      </c>
      <c r="H35" s="343">
        <f t="shared" si="1"/>
        <v>87.960000000000008</v>
      </c>
      <c r="I35" s="343">
        <v>329.96</v>
      </c>
      <c r="J35" s="343">
        <v>436.29</v>
      </c>
      <c r="K35" s="343">
        <f t="shared" si="2"/>
        <v>766.25</v>
      </c>
      <c r="L35" s="343">
        <v>381.85</v>
      </c>
      <c r="M35" s="343">
        <v>460.08</v>
      </c>
      <c r="N35" s="343">
        <f t="shared" si="3"/>
        <v>841.93000000000006</v>
      </c>
      <c r="O35" s="343">
        <f t="shared" si="4"/>
        <v>0.88999999999998636</v>
      </c>
      <c r="P35" s="343">
        <f t="shared" si="5"/>
        <v>11.390000000000043</v>
      </c>
      <c r="Q35" s="343">
        <f t="shared" si="6"/>
        <v>12.279999999999973</v>
      </c>
      <c r="R35" s="455"/>
      <c r="S35" s="412"/>
      <c r="T35" s="412"/>
      <c r="U35" s="412"/>
      <c r="V35" s="412"/>
      <c r="W35" s="412"/>
      <c r="X35" s="412"/>
      <c r="Y35" s="412"/>
      <c r="Z35" s="412"/>
      <c r="AA35" s="412"/>
      <c r="AB35" s="412"/>
      <c r="AC35" s="412"/>
    </row>
    <row r="36" spans="1:29" ht="15" x14ac:dyDescent="0.2">
      <c r="A36" s="154">
        <f t="shared" si="7"/>
        <v>24</v>
      </c>
      <c r="B36" s="235" t="s">
        <v>827</v>
      </c>
      <c r="C36" s="343">
        <v>318.23</v>
      </c>
      <c r="D36" s="343">
        <v>212.15</v>
      </c>
      <c r="E36" s="343">
        <f t="shared" si="0"/>
        <v>530.38</v>
      </c>
      <c r="F36" s="343">
        <v>39.76</v>
      </c>
      <c r="G36" s="343">
        <v>26.51</v>
      </c>
      <c r="H36" s="343">
        <f t="shared" si="1"/>
        <v>66.27</v>
      </c>
      <c r="I36" s="343">
        <v>229.96</v>
      </c>
      <c r="J36" s="343">
        <v>328.7</v>
      </c>
      <c r="K36" s="343">
        <f t="shared" si="2"/>
        <v>558.66</v>
      </c>
      <c r="L36" s="343">
        <v>260</v>
      </c>
      <c r="M36" s="343">
        <v>313.26</v>
      </c>
      <c r="N36" s="343">
        <f t="shared" si="3"/>
        <v>573.26</v>
      </c>
      <c r="O36" s="343">
        <f t="shared" si="4"/>
        <v>9.7200000000000273</v>
      </c>
      <c r="P36" s="343">
        <f t="shared" si="5"/>
        <v>41.949999999999989</v>
      </c>
      <c r="Q36" s="343">
        <f t="shared" si="6"/>
        <v>51.669999999999959</v>
      </c>
      <c r="R36" s="455"/>
      <c r="S36" s="412"/>
      <c r="T36" s="412"/>
      <c r="U36" s="412"/>
      <c r="V36" s="412"/>
      <c r="W36" s="412"/>
      <c r="X36" s="412"/>
      <c r="Y36" s="412"/>
      <c r="Z36" s="412"/>
      <c r="AA36" s="412"/>
      <c r="AB36" s="412"/>
      <c r="AC36" s="412"/>
    </row>
    <row r="37" spans="1:29" ht="15" x14ac:dyDescent="0.2">
      <c r="A37" s="154">
        <f t="shared" si="7"/>
        <v>25</v>
      </c>
      <c r="B37" s="235" t="s">
        <v>828</v>
      </c>
      <c r="C37" s="343">
        <v>242.47</v>
      </c>
      <c r="D37" s="343">
        <v>161.65</v>
      </c>
      <c r="E37" s="343">
        <f t="shared" si="0"/>
        <v>404.12</v>
      </c>
      <c r="F37" s="343">
        <v>30.3</v>
      </c>
      <c r="G37" s="343">
        <v>20.2</v>
      </c>
      <c r="H37" s="343">
        <f t="shared" si="1"/>
        <v>50.5</v>
      </c>
      <c r="I37" s="343">
        <v>201.6</v>
      </c>
      <c r="J37" s="343">
        <v>258.45999999999998</v>
      </c>
      <c r="K37" s="343">
        <f t="shared" si="2"/>
        <v>460.05999999999995</v>
      </c>
      <c r="L37" s="343">
        <v>230.59</v>
      </c>
      <c r="M37" s="343">
        <v>277.83</v>
      </c>
      <c r="N37" s="343">
        <f t="shared" si="3"/>
        <v>508.41999999999996</v>
      </c>
      <c r="O37" s="343">
        <f t="shared" si="4"/>
        <v>1.3100000000000023</v>
      </c>
      <c r="P37" s="343">
        <f t="shared" si="5"/>
        <v>0.82999999999998408</v>
      </c>
      <c r="Q37" s="343">
        <f t="shared" si="6"/>
        <v>2.1399999999999864</v>
      </c>
      <c r="R37" s="455"/>
      <c r="S37" s="412"/>
      <c r="T37" s="412"/>
      <c r="U37" s="412"/>
      <c r="V37" s="412"/>
      <c r="W37" s="412"/>
      <c r="X37" s="412"/>
      <c r="Y37" s="412"/>
      <c r="Z37" s="412"/>
      <c r="AA37" s="412"/>
      <c r="AB37" s="412"/>
      <c r="AC37" s="412"/>
    </row>
    <row r="38" spans="1:29" ht="15" x14ac:dyDescent="0.2">
      <c r="A38" s="154">
        <f t="shared" si="7"/>
        <v>26</v>
      </c>
      <c r="B38" s="235" t="s">
        <v>829</v>
      </c>
      <c r="C38" s="343">
        <v>174.44</v>
      </c>
      <c r="D38" s="343">
        <v>116.3</v>
      </c>
      <c r="E38" s="343">
        <f t="shared" si="0"/>
        <v>290.74</v>
      </c>
      <c r="F38" s="343">
        <v>21.8</v>
      </c>
      <c r="G38" s="343">
        <v>14.53</v>
      </c>
      <c r="H38" s="343">
        <f t="shared" si="1"/>
        <v>36.33</v>
      </c>
      <c r="I38" s="343">
        <v>124.58</v>
      </c>
      <c r="J38" s="343">
        <v>180.19</v>
      </c>
      <c r="K38" s="343">
        <f t="shared" si="2"/>
        <v>304.77</v>
      </c>
      <c r="L38" s="343">
        <v>144.16</v>
      </c>
      <c r="M38" s="343">
        <v>173.69</v>
      </c>
      <c r="N38" s="343">
        <f t="shared" si="3"/>
        <v>317.85000000000002</v>
      </c>
      <c r="O38" s="343">
        <f t="shared" si="4"/>
        <v>2.2199999999999989</v>
      </c>
      <c r="P38" s="343">
        <f t="shared" si="5"/>
        <v>21.03</v>
      </c>
      <c r="Q38" s="343">
        <f t="shared" si="6"/>
        <v>23.249999999999943</v>
      </c>
      <c r="R38" s="455"/>
      <c r="S38" s="412"/>
      <c r="T38" s="412"/>
      <c r="U38" s="412"/>
      <c r="V38" s="412"/>
      <c r="W38" s="412"/>
      <c r="X38" s="412"/>
      <c r="Y38" s="412"/>
      <c r="Z38" s="412"/>
      <c r="AA38" s="412"/>
      <c r="AB38" s="412"/>
      <c r="AC38" s="412"/>
    </row>
    <row r="39" spans="1:29" ht="15" x14ac:dyDescent="0.2">
      <c r="A39" s="154">
        <f t="shared" si="7"/>
        <v>27</v>
      </c>
      <c r="B39" s="235" t="s">
        <v>830</v>
      </c>
      <c r="C39" s="343">
        <v>262.70999999999998</v>
      </c>
      <c r="D39" s="343">
        <v>175.14</v>
      </c>
      <c r="E39" s="343">
        <f t="shared" si="0"/>
        <v>437.84999999999997</v>
      </c>
      <c r="F39" s="343">
        <v>32.82</v>
      </c>
      <c r="G39" s="343">
        <v>21.88</v>
      </c>
      <c r="H39" s="343">
        <f t="shared" si="1"/>
        <v>54.7</v>
      </c>
      <c r="I39" s="343">
        <v>179.59</v>
      </c>
      <c r="J39" s="343">
        <v>271.36</v>
      </c>
      <c r="K39" s="343">
        <f t="shared" si="2"/>
        <v>450.95000000000005</v>
      </c>
      <c r="L39" s="343">
        <v>205.52</v>
      </c>
      <c r="M39" s="343">
        <v>247.62</v>
      </c>
      <c r="N39" s="343">
        <f t="shared" si="3"/>
        <v>453.14</v>
      </c>
      <c r="O39" s="343">
        <f t="shared" si="4"/>
        <v>6.8899999999999864</v>
      </c>
      <c r="P39" s="343">
        <f t="shared" si="5"/>
        <v>45.620000000000005</v>
      </c>
      <c r="Q39" s="343">
        <f t="shared" si="6"/>
        <v>52.510000000000048</v>
      </c>
      <c r="R39" s="455"/>
      <c r="S39" s="412"/>
      <c r="T39" s="412"/>
      <c r="U39" s="412"/>
      <c r="V39" s="412"/>
      <c r="W39" s="412"/>
      <c r="X39" s="412"/>
      <c r="Y39" s="412"/>
      <c r="Z39" s="412"/>
      <c r="AA39" s="412"/>
      <c r="AB39" s="412"/>
      <c r="AC39" s="412"/>
    </row>
    <row r="40" spans="1:29" ht="15" x14ac:dyDescent="0.2">
      <c r="A40" s="154">
        <f t="shared" si="7"/>
        <v>28</v>
      </c>
      <c r="B40" s="168" t="s">
        <v>831</v>
      </c>
      <c r="C40" s="343">
        <v>128.07</v>
      </c>
      <c r="D40" s="343">
        <v>85.38</v>
      </c>
      <c r="E40" s="343">
        <f t="shared" si="0"/>
        <v>213.45</v>
      </c>
      <c r="F40" s="343">
        <v>16</v>
      </c>
      <c r="G40" s="343">
        <v>10.67</v>
      </c>
      <c r="H40" s="343">
        <f t="shared" si="1"/>
        <v>26.67</v>
      </c>
      <c r="I40" s="343">
        <v>86.52</v>
      </c>
      <c r="J40" s="343">
        <v>132.29</v>
      </c>
      <c r="K40" s="343">
        <f t="shared" si="2"/>
        <v>218.81</v>
      </c>
      <c r="L40" s="343">
        <v>99.43</v>
      </c>
      <c r="M40" s="343">
        <v>119.8</v>
      </c>
      <c r="N40" s="343">
        <f t="shared" si="3"/>
        <v>219.23000000000002</v>
      </c>
      <c r="O40" s="343">
        <f t="shared" si="4"/>
        <v>3.0899999999999892</v>
      </c>
      <c r="P40" s="343">
        <f t="shared" si="5"/>
        <v>23.159999999999982</v>
      </c>
      <c r="Q40" s="343">
        <f t="shared" si="6"/>
        <v>26.25</v>
      </c>
      <c r="R40" s="455"/>
      <c r="S40" s="412"/>
      <c r="T40" s="412"/>
      <c r="U40" s="412"/>
      <c r="V40" s="412"/>
      <c r="W40" s="412"/>
      <c r="X40" s="412"/>
      <c r="Y40" s="412"/>
      <c r="Z40" s="412"/>
      <c r="AA40" s="412"/>
      <c r="AB40" s="412"/>
      <c r="AC40" s="412"/>
    </row>
    <row r="41" spans="1:29" ht="15" x14ac:dyDescent="0.2">
      <c r="A41" s="154">
        <f t="shared" si="7"/>
        <v>29</v>
      </c>
      <c r="B41" s="168" t="s">
        <v>832</v>
      </c>
      <c r="C41" s="343">
        <v>96.27</v>
      </c>
      <c r="D41" s="343">
        <v>64.180000000000007</v>
      </c>
      <c r="E41" s="343">
        <f t="shared" si="0"/>
        <v>160.44999999999999</v>
      </c>
      <c r="F41" s="343">
        <v>12.03</v>
      </c>
      <c r="G41" s="343">
        <v>8.02</v>
      </c>
      <c r="H41" s="343">
        <f t="shared" si="1"/>
        <v>20.049999999999997</v>
      </c>
      <c r="I41" s="343">
        <v>76.540000000000006</v>
      </c>
      <c r="J41" s="343">
        <v>99.44</v>
      </c>
      <c r="K41" s="343">
        <f t="shared" si="2"/>
        <v>175.98000000000002</v>
      </c>
      <c r="L41" s="343">
        <v>82.51</v>
      </c>
      <c r="M41" s="343">
        <v>99.41</v>
      </c>
      <c r="N41" s="343">
        <f t="shared" si="3"/>
        <v>181.92000000000002</v>
      </c>
      <c r="O41" s="343">
        <f t="shared" si="4"/>
        <v>6.0600000000000023</v>
      </c>
      <c r="P41" s="343">
        <f t="shared" si="5"/>
        <v>8.0499999999999972</v>
      </c>
      <c r="Q41" s="343">
        <f t="shared" si="6"/>
        <v>14.110000000000014</v>
      </c>
      <c r="R41" s="455"/>
      <c r="S41" s="412"/>
      <c r="T41" s="412"/>
      <c r="U41" s="412"/>
      <c r="V41" s="412"/>
      <c r="W41" s="412"/>
      <c r="X41" s="412"/>
      <c r="Y41" s="412"/>
      <c r="Z41" s="412"/>
      <c r="AA41" s="412"/>
      <c r="AB41" s="412"/>
      <c r="AC41" s="412"/>
    </row>
    <row r="42" spans="1:29" ht="15" x14ac:dyDescent="0.2">
      <c r="A42" s="154">
        <f t="shared" si="7"/>
        <v>30</v>
      </c>
      <c r="B42" s="168" t="s">
        <v>833</v>
      </c>
      <c r="C42" s="343">
        <v>126.14</v>
      </c>
      <c r="D42" s="343">
        <v>84.1</v>
      </c>
      <c r="E42" s="343">
        <f t="shared" si="0"/>
        <v>210.24</v>
      </c>
      <c r="F42" s="343">
        <v>15.76</v>
      </c>
      <c r="G42" s="343">
        <v>10.51</v>
      </c>
      <c r="H42" s="343">
        <f t="shared" si="1"/>
        <v>26.27</v>
      </c>
      <c r="I42" s="343">
        <v>85.19</v>
      </c>
      <c r="J42" s="343">
        <v>130.30000000000001</v>
      </c>
      <c r="K42" s="343">
        <f t="shared" si="2"/>
        <v>215.49</v>
      </c>
      <c r="L42" s="343">
        <v>92.99</v>
      </c>
      <c r="M42" s="343">
        <v>112.04</v>
      </c>
      <c r="N42" s="343">
        <f t="shared" si="3"/>
        <v>205.03</v>
      </c>
      <c r="O42" s="343">
        <f t="shared" si="4"/>
        <v>7.960000000000008</v>
      </c>
      <c r="P42" s="343">
        <f t="shared" si="5"/>
        <v>28.769999999999996</v>
      </c>
      <c r="Q42" s="343">
        <f t="shared" si="6"/>
        <v>36.730000000000018</v>
      </c>
      <c r="R42" s="455"/>
      <c r="S42" s="412"/>
      <c r="T42" s="412"/>
      <c r="U42" s="412"/>
      <c r="V42" s="412"/>
      <c r="W42" s="412"/>
      <c r="X42" s="412"/>
      <c r="Y42" s="412"/>
      <c r="Z42" s="412"/>
      <c r="AA42" s="412"/>
      <c r="AB42" s="412"/>
      <c r="AC42" s="412"/>
    </row>
    <row r="43" spans="1:29" ht="15" x14ac:dyDescent="0.2">
      <c r="A43" s="154">
        <f t="shared" si="7"/>
        <v>31</v>
      </c>
      <c r="B43" s="168" t="s">
        <v>834</v>
      </c>
      <c r="C43" s="343">
        <v>146.01</v>
      </c>
      <c r="D43" s="343">
        <v>97.34</v>
      </c>
      <c r="E43" s="343">
        <f t="shared" si="0"/>
        <v>243.35</v>
      </c>
      <c r="F43" s="343">
        <v>18.239999999999998</v>
      </c>
      <c r="G43" s="343">
        <v>12.16</v>
      </c>
      <c r="H43" s="343">
        <f t="shared" si="1"/>
        <v>30.4</v>
      </c>
      <c r="I43" s="343">
        <v>104.92</v>
      </c>
      <c r="J43" s="343">
        <v>150.81</v>
      </c>
      <c r="K43" s="343">
        <f t="shared" si="2"/>
        <v>255.73000000000002</v>
      </c>
      <c r="L43" s="343">
        <v>120.77</v>
      </c>
      <c r="M43" s="343">
        <v>145.51</v>
      </c>
      <c r="N43" s="343">
        <f t="shared" si="3"/>
        <v>266.27999999999997</v>
      </c>
      <c r="O43" s="343">
        <f t="shared" si="4"/>
        <v>2.3900000000000006</v>
      </c>
      <c r="P43" s="343">
        <f t="shared" si="5"/>
        <v>17.460000000000008</v>
      </c>
      <c r="Q43" s="343">
        <f t="shared" si="6"/>
        <v>19.850000000000023</v>
      </c>
      <c r="R43" s="455"/>
      <c r="S43" s="412"/>
      <c r="T43" s="412"/>
      <c r="U43" s="412"/>
      <c r="V43" s="412"/>
      <c r="W43" s="412"/>
      <c r="X43" s="412"/>
      <c r="Y43" s="412"/>
      <c r="Z43" s="412"/>
      <c r="AA43" s="412"/>
      <c r="AB43" s="412"/>
      <c r="AC43" s="412"/>
    </row>
    <row r="44" spans="1:29" x14ac:dyDescent="0.2">
      <c r="A44" s="176"/>
      <c r="B44" s="176" t="s">
        <v>835</v>
      </c>
      <c r="C44" s="326">
        <f>SUM(C13:C43)</f>
        <v>6118.02</v>
      </c>
      <c r="D44" s="326">
        <f t="shared" ref="D44:Q44" si="8">SUM(D13:D43)</f>
        <v>4078.7000000000003</v>
      </c>
      <c r="E44" s="326">
        <f t="shared" si="8"/>
        <v>10196.720000000003</v>
      </c>
      <c r="F44" s="326">
        <f t="shared" si="8"/>
        <v>764.45030436272668</v>
      </c>
      <c r="G44" s="326">
        <f t="shared" si="8"/>
        <v>509.60986696618238</v>
      </c>
      <c r="H44" s="326">
        <f t="shared" si="8"/>
        <v>1274.0601713289091</v>
      </c>
      <c r="I44" s="326">
        <f t="shared" si="8"/>
        <v>4538.8587109650234</v>
      </c>
      <c r="J44" s="326">
        <f t="shared" si="8"/>
        <v>6337.459763272509</v>
      </c>
      <c r="K44" s="326">
        <f t="shared" si="8"/>
        <v>10876.318474237531</v>
      </c>
      <c r="L44" s="326">
        <f t="shared" si="8"/>
        <v>5214.3200822000008</v>
      </c>
      <c r="M44" s="326">
        <f t="shared" si="8"/>
        <v>6282.4769453999988</v>
      </c>
      <c r="N44" s="326">
        <f>SUM(N13:N43)</f>
        <v>11496.797027600001</v>
      </c>
      <c r="O44" s="326">
        <f t="shared" si="8"/>
        <v>88.988933127749689</v>
      </c>
      <c r="P44" s="326">
        <f t="shared" si="8"/>
        <v>564.59268483869243</v>
      </c>
      <c r="Q44" s="326">
        <f t="shared" si="8"/>
        <v>653.58161796644185</v>
      </c>
    </row>
    <row r="45" spans="1:29" x14ac:dyDescent="0.2">
      <c r="A45" s="3"/>
      <c r="B45" s="18"/>
      <c r="C45" s="18"/>
      <c r="D45" s="18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29" ht="14.25" customHeight="1" x14ac:dyDescent="0.2">
      <c r="A46" s="699" t="s">
        <v>760</v>
      </c>
      <c r="B46" s="699"/>
      <c r="C46" s="699"/>
      <c r="D46" s="699"/>
      <c r="E46" s="699"/>
      <c r="F46" s="699"/>
      <c r="G46" s="699"/>
      <c r="H46" s="699"/>
      <c r="I46" s="699"/>
      <c r="J46" s="699"/>
      <c r="K46" s="699"/>
      <c r="L46" s="699"/>
      <c r="M46" s="699"/>
      <c r="N46" s="699"/>
      <c r="O46" s="699"/>
      <c r="P46" s="699"/>
      <c r="Q46" s="699"/>
    </row>
    <row r="47" spans="1:29" s="376" customFormat="1" ht="15.75" customHeight="1" x14ac:dyDescent="0.2">
      <c r="A47" s="374"/>
      <c r="B47" s="375"/>
      <c r="C47" s="375"/>
      <c r="D47" s="375"/>
      <c r="E47" s="375"/>
      <c r="F47" s="375"/>
      <c r="G47" s="375"/>
      <c r="H47" s="375"/>
      <c r="I47" s="375"/>
      <c r="J47" s="375"/>
      <c r="K47" s="375"/>
      <c r="L47" s="375"/>
      <c r="M47" s="375"/>
      <c r="N47" s="375"/>
      <c r="O47" s="375"/>
      <c r="P47" s="375"/>
      <c r="Q47" s="375"/>
    </row>
    <row r="49" spans="13:17" ht="15.75" x14ac:dyDescent="0.25">
      <c r="M49" s="618" t="s">
        <v>868</v>
      </c>
      <c r="N49" s="618"/>
      <c r="O49" s="618"/>
      <c r="P49" s="618"/>
      <c r="Q49" s="618"/>
    </row>
    <row r="50" spans="13:17" ht="15.75" x14ac:dyDescent="0.25">
      <c r="M50" s="618" t="s">
        <v>869</v>
      </c>
      <c r="N50" s="618"/>
      <c r="O50" s="618"/>
      <c r="P50" s="618"/>
      <c r="Q50" s="618"/>
    </row>
  </sheetData>
  <mergeCells count="17">
    <mergeCell ref="M50:Q50"/>
    <mergeCell ref="A6:Q6"/>
    <mergeCell ref="N9:Q9"/>
    <mergeCell ref="A10:A11"/>
    <mergeCell ref="M49:Q49"/>
    <mergeCell ref="B10:B11"/>
    <mergeCell ref="C10:E10"/>
    <mergeCell ref="F10:H10"/>
    <mergeCell ref="A46:Q46"/>
    <mergeCell ref="R1:R10"/>
    <mergeCell ref="I10:K10"/>
    <mergeCell ref="L10:N10"/>
    <mergeCell ref="O10:Q10"/>
    <mergeCell ref="A8:B8"/>
    <mergeCell ref="P1:Q1"/>
    <mergeCell ref="A2:Q2"/>
    <mergeCell ref="A3:Q3"/>
  </mergeCells>
  <phoneticPr fontId="0" type="noConversion"/>
  <printOptions horizontalCentered="1"/>
  <pageMargins left="0.47" right="0.51" top="0.43" bottom="0" header="0.31496062992125984" footer="0.31496062992125984"/>
  <pageSetup paperSize="9" scale="73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topLeftCell="C9" zoomScaleSheetLayoutView="77" workbookViewId="0">
      <selection activeCell="M46" sqref="M46"/>
    </sheetView>
  </sheetViews>
  <sheetFormatPr defaultRowHeight="12.75" x14ac:dyDescent="0.2"/>
  <cols>
    <col min="1" max="1" width="9.140625" style="199"/>
    <col min="2" max="2" width="22" style="199" customWidth="1"/>
    <col min="3" max="3" width="14.7109375" style="199" customWidth="1"/>
    <col min="4" max="4" width="11.28515625" style="199" customWidth="1"/>
    <col min="5" max="5" width="12.42578125" style="199" customWidth="1"/>
    <col min="6" max="6" width="12" style="199" customWidth="1"/>
    <col min="7" max="7" width="13.140625" style="199" customWidth="1"/>
    <col min="8" max="19" width="9.140625" style="199"/>
    <col min="20" max="20" width="10.42578125" style="199" customWidth="1"/>
    <col min="21" max="21" width="11.140625" style="199" customWidth="1"/>
    <col min="22" max="22" width="11.85546875" style="199" customWidth="1"/>
    <col min="23" max="16384" width="9.140625" style="199"/>
  </cols>
  <sheetData>
    <row r="1" spans="1:25" ht="15" x14ac:dyDescent="0.2">
      <c r="T1" s="701" t="s">
        <v>61</v>
      </c>
      <c r="U1" s="701"/>
      <c r="V1" s="701"/>
    </row>
    <row r="3" spans="1:25" ht="15.75" x14ac:dyDescent="0.25">
      <c r="A3" s="553" t="s">
        <v>0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53"/>
      <c r="T3" s="553"/>
      <c r="U3" s="553"/>
      <c r="V3" s="553"/>
    </row>
    <row r="4" spans="1:25" ht="20.25" x14ac:dyDescent="0.3">
      <c r="A4" s="620" t="s">
        <v>646</v>
      </c>
      <c r="B4" s="620"/>
      <c r="C4" s="620"/>
      <c r="D4" s="620"/>
      <c r="E4" s="620"/>
      <c r="F4" s="620"/>
      <c r="G4" s="620"/>
      <c r="H4" s="620"/>
      <c r="I4" s="620"/>
      <c r="J4" s="620"/>
      <c r="K4" s="620"/>
      <c r="L4" s="620"/>
      <c r="M4" s="620"/>
      <c r="N4" s="620"/>
      <c r="O4" s="620"/>
      <c r="P4" s="620"/>
      <c r="Q4" s="620"/>
      <c r="R4" s="620"/>
      <c r="S4" s="620"/>
      <c r="T4" s="620"/>
      <c r="U4" s="620"/>
      <c r="V4" s="620"/>
    </row>
    <row r="5" spans="1:25" ht="15.75" x14ac:dyDescent="0.25">
      <c r="A5" s="702" t="s">
        <v>885</v>
      </c>
      <c r="B5" s="702"/>
      <c r="C5" s="702"/>
      <c r="D5" s="702"/>
      <c r="E5" s="702"/>
      <c r="F5" s="702"/>
      <c r="G5" s="702"/>
      <c r="H5" s="702"/>
      <c r="I5" s="702"/>
      <c r="J5" s="702"/>
      <c r="K5" s="702"/>
      <c r="L5" s="702"/>
      <c r="M5" s="702"/>
      <c r="N5" s="702"/>
      <c r="O5" s="702"/>
      <c r="P5" s="702"/>
      <c r="Q5" s="702"/>
    </row>
    <row r="6" spans="1:25" x14ac:dyDescent="0.2">
      <c r="A6" s="21"/>
      <c r="B6" s="21"/>
      <c r="C6" s="94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U6" s="21"/>
    </row>
    <row r="8" spans="1:25" ht="15.75" x14ac:dyDescent="0.25">
      <c r="A8" s="555" t="s">
        <v>231</v>
      </c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</row>
    <row r="9" spans="1:25" ht="15.75" x14ac:dyDescent="0.25">
      <c r="A9" s="183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703"/>
      <c r="Q9" s="703"/>
      <c r="R9" s="703"/>
      <c r="S9" s="703"/>
      <c r="U9" s="181"/>
      <c r="V9" s="5" t="s">
        <v>873</v>
      </c>
    </row>
    <row r="10" spans="1:25" x14ac:dyDescent="0.2">
      <c r="T10" s="69" t="s">
        <v>894</v>
      </c>
      <c r="U10" s="69"/>
      <c r="V10" s="69"/>
      <c r="W10" s="69"/>
    </row>
    <row r="11" spans="1:25" ht="28.5" customHeight="1" x14ac:dyDescent="0.2">
      <c r="A11" s="705" t="s">
        <v>20</v>
      </c>
      <c r="B11" s="639" t="s">
        <v>203</v>
      </c>
      <c r="C11" s="639" t="s">
        <v>373</v>
      </c>
      <c r="D11" s="639" t="s">
        <v>483</v>
      </c>
      <c r="E11" s="557" t="s">
        <v>676</v>
      </c>
      <c r="F11" s="557"/>
      <c r="G11" s="557"/>
      <c r="H11" s="530" t="s">
        <v>674</v>
      </c>
      <c r="I11" s="531"/>
      <c r="J11" s="532"/>
      <c r="K11" s="601" t="s">
        <v>375</v>
      </c>
      <c r="L11" s="602"/>
      <c r="M11" s="695"/>
      <c r="N11" s="649" t="s">
        <v>154</v>
      </c>
      <c r="O11" s="704"/>
      <c r="P11" s="644"/>
      <c r="Q11" s="523" t="s">
        <v>677</v>
      </c>
      <c r="R11" s="523"/>
      <c r="S11" s="523"/>
      <c r="T11" s="523" t="s">
        <v>253</v>
      </c>
      <c r="U11" s="523" t="s">
        <v>429</v>
      </c>
      <c r="V11" s="523" t="s">
        <v>376</v>
      </c>
    </row>
    <row r="12" spans="1:25" ht="65.25" customHeight="1" x14ac:dyDescent="0.2">
      <c r="A12" s="706"/>
      <c r="B12" s="640"/>
      <c r="C12" s="640"/>
      <c r="D12" s="640"/>
      <c r="E12" s="175" t="s">
        <v>175</v>
      </c>
      <c r="F12" s="175" t="s">
        <v>204</v>
      </c>
      <c r="G12" s="175" t="s">
        <v>16</v>
      </c>
      <c r="H12" s="175" t="s">
        <v>175</v>
      </c>
      <c r="I12" s="175" t="s">
        <v>204</v>
      </c>
      <c r="J12" s="175" t="s">
        <v>16</v>
      </c>
      <c r="K12" s="175" t="s">
        <v>175</v>
      </c>
      <c r="L12" s="175" t="s">
        <v>204</v>
      </c>
      <c r="M12" s="175" t="s">
        <v>16</v>
      </c>
      <c r="N12" s="175" t="s">
        <v>175</v>
      </c>
      <c r="O12" s="175" t="s">
        <v>204</v>
      </c>
      <c r="P12" s="175" t="s">
        <v>16</v>
      </c>
      <c r="Q12" s="175" t="s">
        <v>235</v>
      </c>
      <c r="R12" s="175" t="s">
        <v>215</v>
      </c>
      <c r="S12" s="175" t="s">
        <v>216</v>
      </c>
      <c r="T12" s="523"/>
      <c r="U12" s="523"/>
      <c r="V12" s="523"/>
    </row>
    <row r="13" spans="1:25" x14ac:dyDescent="0.2">
      <c r="A13" s="93">
        <v>1</v>
      </c>
      <c r="B13" s="62">
        <v>2</v>
      </c>
      <c r="C13" s="168">
        <v>3</v>
      </c>
      <c r="D13" s="62">
        <v>4</v>
      </c>
      <c r="E13" s="62">
        <v>5</v>
      </c>
      <c r="F13" s="168">
        <v>6</v>
      </c>
      <c r="G13" s="62">
        <v>7</v>
      </c>
      <c r="H13" s="62">
        <v>8</v>
      </c>
      <c r="I13" s="168">
        <v>9</v>
      </c>
      <c r="J13" s="62">
        <v>10</v>
      </c>
      <c r="K13" s="62">
        <v>11</v>
      </c>
      <c r="L13" s="168">
        <v>12</v>
      </c>
      <c r="M13" s="62">
        <v>13</v>
      </c>
      <c r="N13" s="62">
        <v>14</v>
      </c>
      <c r="O13" s="168">
        <v>15</v>
      </c>
      <c r="P13" s="62">
        <v>16</v>
      </c>
      <c r="Q13" s="62">
        <v>17</v>
      </c>
      <c r="R13" s="168">
        <v>18</v>
      </c>
      <c r="S13" s="62">
        <v>19</v>
      </c>
      <c r="T13" s="62">
        <v>20</v>
      </c>
      <c r="U13" s="168">
        <v>21</v>
      </c>
      <c r="V13" s="62">
        <v>22</v>
      </c>
    </row>
    <row r="14" spans="1:25" x14ac:dyDescent="0.2">
      <c r="A14" s="235">
        <v>1</v>
      </c>
      <c r="B14" s="235" t="s">
        <v>844</v>
      </c>
      <c r="C14" s="350">
        <v>1224</v>
      </c>
      <c r="D14" s="352">
        <v>1195</v>
      </c>
      <c r="E14" s="349">
        <v>73.44</v>
      </c>
      <c r="F14" s="305">
        <v>48.960000000000008</v>
      </c>
      <c r="G14" s="349">
        <f>SUM(E14:F14)</f>
        <v>122.4</v>
      </c>
      <c r="H14" s="349">
        <v>0</v>
      </c>
      <c r="I14" s="305">
        <v>0</v>
      </c>
      <c r="J14" s="349">
        <v>0</v>
      </c>
      <c r="K14" s="349">
        <v>73.849999999999994</v>
      </c>
      <c r="L14" s="305">
        <v>49.23</v>
      </c>
      <c r="M14" s="349">
        <f>SUM(K14:L14)</f>
        <v>123.07999999999998</v>
      </c>
      <c r="N14" s="349">
        <v>71.7</v>
      </c>
      <c r="O14" s="305">
        <v>47.8</v>
      </c>
      <c r="P14" s="349">
        <f>SUM(N14:O14)</f>
        <v>119.5</v>
      </c>
      <c r="Q14" s="349">
        <f>H14+K14-N14</f>
        <v>2.1499999999999915</v>
      </c>
      <c r="R14" s="349">
        <f t="shared" ref="R14:S14" si="0">I14+L14-O14</f>
        <v>1.4299999999999997</v>
      </c>
      <c r="S14" s="349">
        <f t="shared" si="0"/>
        <v>3.5799999999999841</v>
      </c>
      <c r="T14" s="349" t="s">
        <v>875</v>
      </c>
      <c r="U14" s="350">
        <v>1195</v>
      </c>
      <c r="V14" s="350">
        <v>1195</v>
      </c>
      <c r="X14" s="412"/>
      <c r="Y14" s="412"/>
    </row>
    <row r="15" spans="1:25" x14ac:dyDescent="0.2">
      <c r="A15" s="235">
        <f>A14+1</f>
        <v>2</v>
      </c>
      <c r="B15" s="235" t="s">
        <v>809</v>
      </c>
      <c r="C15" s="350">
        <v>1639</v>
      </c>
      <c r="D15" s="352">
        <v>1639</v>
      </c>
      <c r="E15" s="349">
        <v>98.339999999999989</v>
      </c>
      <c r="F15" s="305">
        <v>65.559999999999988</v>
      </c>
      <c r="G15" s="349">
        <f t="shared" ref="G15:G44" si="1">SUM(E15:F15)</f>
        <v>163.89999999999998</v>
      </c>
      <c r="H15" s="349">
        <v>0</v>
      </c>
      <c r="I15" s="305">
        <v>0</v>
      </c>
      <c r="J15" s="349">
        <v>0</v>
      </c>
      <c r="K15" s="349">
        <v>98.89</v>
      </c>
      <c r="L15" s="305">
        <v>65.930000000000007</v>
      </c>
      <c r="M15" s="349">
        <f t="shared" ref="M15:M44" si="2">SUM(K15:L15)</f>
        <v>164.82</v>
      </c>
      <c r="N15" s="349">
        <v>98.34</v>
      </c>
      <c r="O15" s="305">
        <v>65.56</v>
      </c>
      <c r="P15" s="349">
        <f t="shared" ref="P15:P44" si="3">SUM(N15:O15)</f>
        <v>163.9</v>
      </c>
      <c r="Q15" s="349">
        <f t="shared" ref="Q15:Q44" si="4">H15+K15-N15</f>
        <v>0.54999999999999716</v>
      </c>
      <c r="R15" s="349">
        <f t="shared" ref="R15:R44" si="5">I15+L15-O15</f>
        <v>0.37000000000000455</v>
      </c>
      <c r="S15" s="349">
        <f t="shared" ref="S15:S44" si="6">J15+M15-P15</f>
        <v>0.91999999999998749</v>
      </c>
      <c r="T15" s="349" t="s">
        <v>875</v>
      </c>
      <c r="U15" s="350">
        <v>1639</v>
      </c>
      <c r="V15" s="350">
        <v>1639</v>
      </c>
      <c r="X15" s="412"/>
      <c r="Y15" s="412"/>
    </row>
    <row r="16" spans="1:25" x14ac:dyDescent="0.2">
      <c r="A16" s="235">
        <f t="shared" ref="A16:A44" si="7">A15+1</f>
        <v>3</v>
      </c>
      <c r="B16" s="235" t="s">
        <v>845</v>
      </c>
      <c r="C16" s="350">
        <v>876</v>
      </c>
      <c r="D16" s="352">
        <v>867</v>
      </c>
      <c r="E16" s="349">
        <v>52.56</v>
      </c>
      <c r="F16" s="305">
        <v>35.040000000000006</v>
      </c>
      <c r="G16" s="349">
        <f t="shared" si="1"/>
        <v>87.600000000000009</v>
      </c>
      <c r="H16" s="349">
        <v>0</v>
      </c>
      <c r="I16" s="305">
        <v>0</v>
      </c>
      <c r="J16" s="349">
        <v>0</v>
      </c>
      <c r="K16" s="349">
        <v>52.85</v>
      </c>
      <c r="L16" s="305">
        <v>35.24</v>
      </c>
      <c r="M16" s="349">
        <f t="shared" si="2"/>
        <v>88.09</v>
      </c>
      <c r="N16" s="349">
        <v>52.02</v>
      </c>
      <c r="O16" s="305">
        <v>34.68</v>
      </c>
      <c r="P16" s="349">
        <f t="shared" si="3"/>
        <v>86.7</v>
      </c>
      <c r="Q16" s="349">
        <f t="shared" si="4"/>
        <v>0.82999999999999829</v>
      </c>
      <c r="R16" s="349">
        <f t="shared" si="5"/>
        <v>0.56000000000000227</v>
      </c>
      <c r="S16" s="349">
        <f t="shared" si="6"/>
        <v>1.3900000000000006</v>
      </c>
      <c r="T16" s="349" t="s">
        <v>875</v>
      </c>
      <c r="U16" s="350">
        <v>867</v>
      </c>
      <c r="V16" s="350">
        <v>867</v>
      </c>
      <c r="X16" s="412"/>
      <c r="Y16" s="412"/>
    </row>
    <row r="17" spans="1:25" x14ac:dyDescent="0.2">
      <c r="A17" s="235">
        <f t="shared" si="7"/>
        <v>4</v>
      </c>
      <c r="B17" s="235" t="s">
        <v>810</v>
      </c>
      <c r="C17" s="350">
        <v>798</v>
      </c>
      <c r="D17" s="352">
        <v>788</v>
      </c>
      <c r="E17" s="349">
        <v>47.88</v>
      </c>
      <c r="F17" s="305">
        <v>31.920000000000005</v>
      </c>
      <c r="G17" s="349">
        <f t="shared" si="1"/>
        <v>79.800000000000011</v>
      </c>
      <c r="H17" s="349">
        <v>0</v>
      </c>
      <c r="I17" s="305">
        <v>0</v>
      </c>
      <c r="J17" s="349">
        <v>0</v>
      </c>
      <c r="K17" s="349">
        <v>48.15</v>
      </c>
      <c r="L17" s="305">
        <v>32.1</v>
      </c>
      <c r="M17" s="349">
        <f t="shared" si="2"/>
        <v>80.25</v>
      </c>
      <c r="N17" s="349">
        <v>47.28</v>
      </c>
      <c r="O17" s="305">
        <v>31.52</v>
      </c>
      <c r="P17" s="349">
        <f t="shared" si="3"/>
        <v>78.8</v>
      </c>
      <c r="Q17" s="349">
        <f t="shared" si="4"/>
        <v>0.86999999999999744</v>
      </c>
      <c r="R17" s="349">
        <f t="shared" si="5"/>
        <v>0.58000000000000185</v>
      </c>
      <c r="S17" s="349">
        <f t="shared" si="6"/>
        <v>1.4500000000000028</v>
      </c>
      <c r="T17" s="349" t="s">
        <v>875</v>
      </c>
      <c r="U17" s="350">
        <v>788</v>
      </c>
      <c r="V17" s="350">
        <v>788</v>
      </c>
      <c r="X17" s="412"/>
      <c r="Y17" s="412"/>
    </row>
    <row r="18" spans="1:25" x14ac:dyDescent="0.2">
      <c r="A18" s="235">
        <f t="shared" si="7"/>
        <v>5</v>
      </c>
      <c r="B18" s="235" t="s">
        <v>811</v>
      </c>
      <c r="C18" s="350">
        <v>600</v>
      </c>
      <c r="D18" s="352">
        <v>596</v>
      </c>
      <c r="E18" s="349">
        <v>36</v>
      </c>
      <c r="F18" s="305">
        <v>24</v>
      </c>
      <c r="G18" s="349">
        <f t="shared" si="1"/>
        <v>60</v>
      </c>
      <c r="H18" s="349">
        <v>0</v>
      </c>
      <c r="I18" s="305">
        <v>0</v>
      </c>
      <c r="J18" s="349">
        <v>0</v>
      </c>
      <c r="K18" s="349">
        <v>36.200000000000003</v>
      </c>
      <c r="L18" s="305">
        <v>24.13</v>
      </c>
      <c r="M18" s="349">
        <f t="shared" si="2"/>
        <v>60.33</v>
      </c>
      <c r="N18" s="349">
        <v>35.76</v>
      </c>
      <c r="O18" s="305">
        <v>23.84</v>
      </c>
      <c r="P18" s="349">
        <f t="shared" si="3"/>
        <v>59.599999999999994</v>
      </c>
      <c r="Q18" s="349">
        <f t="shared" si="4"/>
        <v>0.44000000000000483</v>
      </c>
      <c r="R18" s="349">
        <f t="shared" si="5"/>
        <v>0.28999999999999915</v>
      </c>
      <c r="S18" s="349">
        <f t="shared" si="6"/>
        <v>0.73000000000000398</v>
      </c>
      <c r="T18" s="349" t="s">
        <v>875</v>
      </c>
      <c r="U18" s="350">
        <v>596</v>
      </c>
      <c r="V18" s="350">
        <v>596</v>
      </c>
      <c r="X18" s="412"/>
      <c r="Y18" s="412"/>
    </row>
    <row r="19" spans="1:25" x14ac:dyDescent="0.2">
      <c r="A19" s="235">
        <f t="shared" si="7"/>
        <v>6</v>
      </c>
      <c r="B19" s="235" t="s">
        <v>812</v>
      </c>
      <c r="C19" s="350">
        <v>862</v>
      </c>
      <c r="D19" s="352">
        <v>836</v>
      </c>
      <c r="E19" s="349">
        <v>51.720000000000006</v>
      </c>
      <c r="F19" s="305">
        <v>34.480000000000011</v>
      </c>
      <c r="G19" s="349">
        <f t="shared" si="1"/>
        <v>86.200000000000017</v>
      </c>
      <c r="H19" s="349">
        <v>0</v>
      </c>
      <c r="I19" s="305">
        <v>0</v>
      </c>
      <c r="J19" s="349">
        <v>0</v>
      </c>
      <c r="K19" s="349">
        <v>52.01</v>
      </c>
      <c r="L19" s="305">
        <v>34.67</v>
      </c>
      <c r="M19" s="349">
        <f t="shared" si="2"/>
        <v>86.68</v>
      </c>
      <c r="N19" s="349">
        <v>50.16</v>
      </c>
      <c r="O19" s="305">
        <v>33.44</v>
      </c>
      <c r="P19" s="349">
        <f t="shared" si="3"/>
        <v>83.6</v>
      </c>
      <c r="Q19" s="349">
        <f t="shared" si="4"/>
        <v>1.8500000000000014</v>
      </c>
      <c r="R19" s="349">
        <f t="shared" si="5"/>
        <v>1.230000000000004</v>
      </c>
      <c r="S19" s="349">
        <f t="shared" si="6"/>
        <v>3.0800000000000125</v>
      </c>
      <c r="T19" s="349" t="s">
        <v>875</v>
      </c>
      <c r="U19" s="350">
        <v>836</v>
      </c>
      <c r="V19" s="350">
        <v>836</v>
      </c>
      <c r="X19" s="412"/>
      <c r="Y19" s="412"/>
    </row>
    <row r="20" spans="1:25" x14ac:dyDescent="0.2">
      <c r="A20" s="235">
        <f t="shared" si="7"/>
        <v>7</v>
      </c>
      <c r="B20" s="235" t="s">
        <v>813</v>
      </c>
      <c r="C20" s="350">
        <v>802</v>
      </c>
      <c r="D20" s="352">
        <v>802</v>
      </c>
      <c r="E20" s="349">
        <v>48.12</v>
      </c>
      <c r="F20" s="305">
        <v>32.080000000000005</v>
      </c>
      <c r="G20" s="349">
        <f t="shared" si="1"/>
        <v>80.2</v>
      </c>
      <c r="H20" s="349">
        <v>0</v>
      </c>
      <c r="I20" s="305">
        <v>0</v>
      </c>
      <c r="J20" s="349">
        <v>0</v>
      </c>
      <c r="K20" s="349">
        <v>48.39</v>
      </c>
      <c r="L20" s="305">
        <v>32.26</v>
      </c>
      <c r="M20" s="349">
        <f t="shared" si="2"/>
        <v>80.650000000000006</v>
      </c>
      <c r="N20" s="349">
        <v>48.12</v>
      </c>
      <c r="O20" s="305">
        <v>32.08</v>
      </c>
      <c r="P20" s="349">
        <f t="shared" si="3"/>
        <v>80.199999999999989</v>
      </c>
      <c r="Q20" s="349">
        <f t="shared" si="4"/>
        <v>0.27000000000000313</v>
      </c>
      <c r="R20" s="349">
        <f t="shared" si="5"/>
        <v>0.17999999999999972</v>
      </c>
      <c r="S20" s="349">
        <f t="shared" si="6"/>
        <v>0.45000000000001705</v>
      </c>
      <c r="T20" s="349" t="s">
        <v>875</v>
      </c>
      <c r="U20" s="350">
        <v>802</v>
      </c>
      <c r="V20" s="350">
        <v>802</v>
      </c>
      <c r="X20" s="412"/>
      <c r="Y20" s="412"/>
    </row>
    <row r="21" spans="1:25" x14ac:dyDescent="0.2">
      <c r="A21" s="235">
        <f t="shared" si="7"/>
        <v>8</v>
      </c>
      <c r="B21" s="235" t="s">
        <v>814</v>
      </c>
      <c r="C21" s="350">
        <v>1101</v>
      </c>
      <c r="D21" s="352">
        <v>1101</v>
      </c>
      <c r="E21" s="349">
        <v>66.059999999999988</v>
      </c>
      <c r="F21" s="305">
        <v>44.04</v>
      </c>
      <c r="G21" s="349">
        <f t="shared" si="1"/>
        <v>110.1</v>
      </c>
      <c r="H21" s="349">
        <v>0</v>
      </c>
      <c r="I21" s="305">
        <v>0</v>
      </c>
      <c r="J21" s="349">
        <v>0</v>
      </c>
      <c r="K21" s="349">
        <v>66.430000000000007</v>
      </c>
      <c r="L21" s="305">
        <v>44.29</v>
      </c>
      <c r="M21" s="349">
        <f t="shared" si="2"/>
        <v>110.72</v>
      </c>
      <c r="N21" s="349">
        <v>66.06</v>
      </c>
      <c r="O21" s="305">
        <v>44.04</v>
      </c>
      <c r="P21" s="349">
        <f t="shared" si="3"/>
        <v>110.1</v>
      </c>
      <c r="Q21" s="349">
        <f t="shared" si="4"/>
        <v>0.37000000000000455</v>
      </c>
      <c r="R21" s="349">
        <f t="shared" si="5"/>
        <v>0.25</v>
      </c>
      <c r="S21" s="349">
        <f t="shared" si="6"/>
        <v>0.62000000000000455</v>
      </c>
      <c r="T21" s="349" t="s">
        <v>875</v>
      </c>
      <c r="U21" s="350">
        <v>1101</v>
      </c>
      <c r="V21" s="350">
        <v>1101</v>
      </c>
      <c r="X21" s="412"/>
      <c r="Y21" s="412"/>
    </row>
    <row r="22" spans="1:25" x14ac:dyDescent="0.2">
      <c r="A22" s="235">
        <f t="shared" si="7"/>
        <v>9</v>
      </c>
      <c r="B22" s="235" t="s">
        <v>815</v>
      </c>
      <c r="C22" s="350">
        <v>578</v>
      </c>
      <c r="D22" s="352">
        <v>578</v>
      </c>
      <c r="E22" s="349">
        <v>34.68</v>
      </c>
      <c r="F22" s="305">
        <v>23.120000000000005</v>
      </c>
      <c r="G22" s="349">
        <f t="shared" si="1"/>
        <v>57.800000000000004</v>
      </c>
      <c r="H22" s="349">
        <v>0</v>
      </c>
      <c r="I22" s="305">
        <v>0</v>
      </c>
      <c r="J22" s="349">
        <v>0</v>
      </c>
      <c r="K22" s="349">
        <v>34.869999999999997</v>
      </c>
      <c r="L22" s="305">
        <v>23.25</v>
      </c>
      <c r="M22" s="349">
        <f t="shared" si="2"/>
        <v>58.12</v>
      </c>
      <c r="N22" s="349">
        <v>34.68</v>
      </c>
      <c r="O22" s="305">
        <v>23.12</v>
      </c>
      <c r="P22" s="349">
        <f t="shared" si="3"/>
        <v>57.8</v>
      </c>
      <c r="Q22" s="349">
        <f t="shared" si="4"/>
        <v>0.18999999999999773</v>
      </c>
      <c r="R22" s="349">
        <f t="shared" si="5"/>
        <v>0.12999999999999901</v>
      </c>
      <c r="S22" s="349">
        <f t="shared" si="6"/>
        <v>0.32000000000000028</v>
      </c>
      <c r="T22" s="349" t="s">
        <v>875</v>
      </c>
      <c r="U22" s="350">
        <v>578</v>
      </c>
      <c r="V22" s="350">
        <v>578</v>
      </c>
      <c r="X22" s="412"/>
      <c r="Y22" s="412"/>
    </row>
    <row r="23" spans="1:25" x14ac:dyDescent="0.2">
      <c r="A23" s="235">
        <f t="shared" si="7"/>
        <v>10</v>
      </c>
      <c r="B23" s="235" t="s">
        <v>816</v>
      </c>
      <c r="C23" s="350">
        <v>1450</v>
      </c>
      <c r="D23" s="352">
        <v>1450</v>
      </c>
      <c r="E23" s="349">
        <v>87</v>
      </c>
      <c r="F23" s="305">
        <v>58</v>
      </c>
      <c r="G23" s="349">
        <f t="shared" si="1"/>
        <v>145</v>
      </c>
      <c r="H23" s="349">
        <v>0</v>
      </c>
      <c r="I23" s="305">
        <v>0</v>
      </c>
      <c r="J23" s="349">
        <v>0</v>
      </c>
      <c r="K23" s="349">
        <v>87.49</v>
      </c>
      <c r="L23" s="305">
        <v>58.32</v>
      </c>
      <c r="M23" s="349">
        <f t="shared" si="2"/>
        <v>145.81</v>
      </c>
      <c r="N23" s="349">
        <v>87</v>
      </c>
      <c r="O23" s="305">
        <v>58</v>
      </c>
      <c r="P23" s="349">
        <f t="shared" si="3"/>
        <v>145</v>
      </c>
      <c r="Q23" s="349">
        <f t="shared" si="4"/>
        <v>0.48999999999999488</v>
      </c>
      <c r="R23" s="349">
        <f t="shared" si="5"/>
        <v>0.32000000000000028</v>
      </c>
      <c r="S23" s="349">
        <f t="shared" si="6"/>
        <v>0.81000000000000227</v>
      </c>
      <c r="T23" s="349" t="s">
        <v>875</v>
      </c>
      <c r="U23" s="350">
        <v>1450</v>
      </c>
      <c r="V23" s="350">
        <v>1450</v>
      </c>
      <c r="X23" s="412"/>
      <c r="Y23" s="412"/>
    </row>
    <row r="24" spans="1:25" x14ac:dyDescent="0.2">
      <c r="A24" s="235">
        <f t="shared" si="7"/>
        <v>11</v>
      </c>
      <c r="B24" s="235" t="s">
        <v>846</v>
      </c>
      <c r="C24" s="350">
        <v>1151</v>
      </c>
      <c r="D24" s="352">
        <v>1151</v>
      </c>
      <c r="E24" s="349">
        <v>69.059999999999988</v>
      </c>
      <c r="F24" s="305">
        <v>46.04</v>
      </c>
      <c r="G24" s="349">
        <f t="shared" si="1"/>
        <v>115.1</v>
      </c>
      <c r="H24" s="349">
        <v>0</v>
      </c>
      <c r="I24" s="305">
        <v>0</v>
      </c>
      <c r="J24" s="349">
        <v>0</v>
      </c>
      <c r="K24" s="349">
        <v>69.45</v>
      </c>
      <c r="L24" s="305">
        <v>46.3</v>
      </c>
      <c r="M24" s="349">
        <f t="shared" si="2"/>
        <v>115.75</v>
      </c>
      <c r="N24" s="349">
        <v>69.06</v>
      </c>
      <c r="O24" s="305">
        <v>46.04</v>
      </c>
      <c r="P24" s="349">
        <f t="shared" si="3"/>
        <v>115.1</v>
      </c>
      <c r="Q24" s="349">
        <f t="shared" si="4"/>
        <v>0.39000000000000057</v>
      </c>
      <c r="R24" s="349">
        <f t="shared" si="5"/>
        <v>0.25999999999999801</v>
      </c>
      <c r="S24" s="349">
        <f t="shared" si="6"/>
        <v>0.65000000000000568</v>
      </c>
      <c r="T24" s="349" t="s">
        <v>875</v>
      </c>
      <c r="U24" s="350">
        <v>1151</v>
      </c>
      <c r="V24" s="350">
        <v>1151</v>
      </c>
      <c r="X24" s="412"/>
      <c r="Y24" s="412"/>
    </row>
    <row r="25" spans="1:25" x14ac:dyDescent="0.2">
      <c r="A25" s="235">
        <f t="shared" si="7"/>
        <v>12</v>
      </c>
      <c r="B25" s="235" t="s">
        <v>817</v>
      </c>
      <c r="C25" s="350">
        <v>1143</v>
      </c>
      <c r="D25" s="352">
        <v>1119</v>
      </c>
      <c r="E25" s="349">
        <v>68.579999999999984</v>
      </c>
      <c r="F25" s="305">
        <v>45.72</v>
      </c>
      <c r="G25" s="349">
        <f t="shared" si="1"/>
        <v>114.29999999999998</v>
      </c>
      <c r="H25" s="349">
        <v>0</v>
      </c>
      <c r="I25" s="305">
        <v>0</v>
      </c>
      <c r="J25" s="349">
        <v>0</v>
      </c>
      <c r="K25" s="349">
        <v>68.959999999999994</v>
      </c>
      <c r="L25" s="305">
        <v>45.97</v>
      </c>
      <c r="M25" s="349">
        <f t="shared" si="2"/>
        <v>114.92999999999999</v>
      </c>
      <c r="N25" s="349">
        <v>67.14</v>
      </c>
      <c r="O25" s="305">
        <v>44.76</v>
      </c>
      <c r="P25" s="349">
        <f t="shared" si="3"/>
        <v>111.9</v>
      </c>
      <c r="Q25" s="349">
        <f t="shared" si="4"/>
        <v>1.8199999999999932</v>
      </c>
      <c r="R25" s="349">
        <f t="shared" si="5"/>
        <v>1.2100000000000009</v>
      </c>
      <c r="S25" s="349">
        <f t="shared" si="6"/>
        <v>3.0299999999999869</v>
      </c>
      <c r="T25" s="349" t="s">
        <v>875</v>
      </c>
      <c r="U25" s="350">
        <v>1119</v>
      </c>
      <c r="V25" s="350">
        <v>1119</v>
      </c>
      <c r="X25" s="412"/>
      <c r="Y25" s="412"/>
    </row>
    <row r="26" spans="1:25" x14ac:dyDescent="0.2">
      <c r="A26" s="235">
        <f t="shared" si="7"/>
        <v>13</v>
      </c>
      <c r="B26" s="235" t="s">
        <v>818</v>
      </c>
      <c r="C26" s="350">
        <v>2112</v>
      </c>
      <c r="D26" s="352">
        <v>2110</v>
      </c>
      <c r="E26" s="349">
        <v>126.71999999999998</v>
      </c>
      <c r="F26" s="305">
        <v>84.48</v>
      </c>
      <c r="G26" s="349">
        <f t="shared" si="1"/>
        <v>211.2</v>
      </c>
      <c r="H26" s="349">
        <v>0</v>
      </c>
      <c r="I26" s="305">
        <v>0</v>
      </c>
      <c r="J26" s="349">
        <v>0</v>
      </c>
      <c r="K26" s="349">
        <v>127.43</v>
      </c>
      <c r="L26" s="305">
        <v>84.95</v>
      </c>
      <c r="M26" s="349">
        <f t="shared" si="2"/>
        <v>212.38</v>
      </c>
      <c r="N26" s="349">
        <v>126.6</v>
      </c>
      <c r="O26" s="305">
        <v>84.4</v>
      </c>
      <c r="P26" s="349">
        <f t="shared" si="3"/>
        <v>211</v>
      </c>
      <c r="Q26" s="349">
        <f t="shared" si="4"/>
        <v>0.83000000000001251</v>
      </c>
      <c r="R26" s="349">
        <f t="shared" si="5"/>
        <v>0.54999999999999716</v>
      </c>
      <c r="S26" s="349">
        <f t="shared" si="6"/>
        <v>1.3799999999999955</v>
      </c>
      <c r="T26" s="349" t="s">
        <v>875</v>
      </c>
      <c r="U26" s="350">
        <v>2110</v>
      </c>
      <c r="V26" s="350">
        <v>2110</v>
      </c>
      <c r="X26" s="412"/>
      <c r="Y26" s="412"/>
    </row>
    <row r="27" spans="1:25" x14ac:dyDescent="0.2">
      <c r="A27" s="235">
        <f t="shared" si="7"/>
        <v>14</v>
      </c>
      <c r="B27" s="235" t="s">
        <v>847</v>
      </c>
      <c r="C27" s="350">
        <v>763</v>
      </c>
      <c r="D27" s="352">
        <v>763</v>
      </c>
      <c r="E27" s="349">
        <v>45.779999999999994</v>
      </c>
      <c r="F27" s="305">
        <v>30.52</v>
      </c>
      <c r="G27" s="349">
        <f t="shared" si="1"/>
        <v>76.3</v>
      </c>
      <c r="H27" s="349">
        <v>0</v>
      </c>
      <c r="I27" s="305">
        <v>0</v>
      </c>
      <c r="J27" s="349">
        <v>0</v>
      </c>
      <c r="K27" s="349">
        <v>46.04</v>
      </c>
      <c r="L27" s="305">
        <v>30.69</v>
      </c>
      <c r="M27" s="349">
        <f t="shared" si="2"/>
        <v>76.73</v>
      </c>
      <c r="N27" s="349">
        <v>45.78</v>
      </c>
      <c r="O27" s="305">
        <v>30.52</v>
      </c>
      <c r="P27" s="349">
        <f t="shared" si="3"/>
        <v>76.3</v>
      </c>
      <c r="Q27" s="349">
        <f t="shared" si="4"/>
        <v>0.25999999999999801</v>
      </c>
      <c r="R27" s="349">
        <f t="shared" si="5"/>
        <v>0.17000000000000171</v>
      </c>
      <c r="S27" s="349">
        <f t="shared" si="6"/>
        <v>0.43000000000000682</v>
      </c>
      <c r="T27" s="349" t="s">
        <v>875</v>
      </c>
      <c r="U27" s="350">
        <v>763</v>
      </c>
      <c r="V27" s="350">
        <v>763</v>
      </c>
      <c r="X27" s="412"/>
      <c r="Y27" s="412"/>
    </row>
    <row r="28" spans="1:25" x14ac:dyDescent="0.2">
      <c r="A28" s="235">
        <f t="shared" si="7"/>
        <v>15</v>
      </c>
      <c r="B28" s="235" t="s">
        <v>819</v>
      </c>
      <c r="C28" s="350">
        <v>1562</v>
      </c>
      <c r="D28" s="352">
        <v>1444</v>
      </c>
      <c r="E28" s="349">
        <v>93.719999999999985</v>
      </c>
      <c r="F28" s="305">
        <v>62.48</v>
      </c>
      <c r="G28" s="349">
        <f t="shared" si="1"/>
        <v>156.19999999999999</v>
      </c>
      <c r="H28" s="349">
        <v>0</v>
      </c>
      <c r="I28" s="305">
        <v>0</v>
      </c>
      <c r="J28" s="349">
        <v>0</v>
      </c>
      <c r="K28" s="349">
        <v>94.24</v>
      </c>
      <c r="L28" s="305">
        <v>62.83</v>
      </c>
      <c r="M28" s="349">
        <f t="shared" si="2"/>
        <v>157.07</v>
      </c>
      <c r="N28" s="349">
        <v>86.64</v>
      </c>
      <c r="O28" s="305">
        <v>57.76</v>
      </c>
      <c r="P28" s="349">
        <f t="shared" si="3"/>
        <v>144.4</v>
      </c>
      <c r="Q28" s="349">
        <f t="shared" si="4"/>
        <v>7.5999999999999943</v>
      </c>
      <c r="R28" s="349">
        <f t="shared" si="5"/>
        <v>5.07</v>
      </c>
      <c r="S28" s="349">
        <f t="shared" si="6"/>
        <v>12.669999999999987</v>
      </c>
      <c r="T28" s="349" t="s">
        <v>875</v>
      </c>
      <c r="U28" s="350">
        <v>1444</v>
      </c>
      <c r="V28" s="350">
        <v>1444</v>
      </c>
      <c r="X28" s="412"/>
      <c r="Y28" s="412"/>
    </row>
    <row r="29" spans="1:25" x14ac:dyDescent="0.2">
      <c r="A29" s="235">
        <f t="shared" si="7"/>
        <v>16</v>
      </c>
      <c r="B29" s="235" t="s">
        <v>820</v>
      </c>
      <c r="C29" s="350">
        <v>812</v>
      </c>
      <c r="D29" s="352">
        <v>812</v>
      </c>
      <c r="E29" s="349">
        <v>48.72</v>
      </c>
      <c r="F29" s="305">
        <v>32.480000000000004</v>
      </c>
      <c r="G29" s="349">
        <f t="shared" si="1"/>
        <v>81.2</v>
      </c>
      <c r="H29" s="349">
        <v>0</v>
      </c>
      <c r="I29" s="305">
        <v>0</v>
      </c>
      <c r="J29" s="349">
        <v>0</v>
      </c>
      <c r="K29" s="349">
        <v>48.99</v>
      </c>
      <c r="L29" s="305">
        <v>32.659999999999997</v>
      </c>
      <c r="M29" s="349">
        <f t="shared" si="2"/>
        <v>81.650000000000006</v>
      </c>
      <c r="N29" s="349">
        <v>48.72</v>
      </c>
      <c r="O29" s="305">
        <v>32.479999999999997</v>
      </c>
      <c r="P29" s="349">
        <f t="shared" si="3"/>
        <v>81.199999999999989</v>
      </c>
      <c r="Q29" s="349">
        <f t="shared" si="4"/>
        <v>0.27000000000000313</v>
      </c>
      <c r="R29" s="349">
        <f t="shared" si="5"/>
        <v>0.17999999999999972</v>
      </c>
      <c r="S29" s="349">
        <f t="shared" si="6"/>
        <v>0.45000000000001705</v>
      </c>
      <c r="T29" s="349" t="s">
        <v>875</v>
      </c>
      <c r="U29" s="350">
        <v>812</v>
      </c>
      <c r="V29" s="350">
        <v>812</v>
      </c>
      <c r="X29" s="412"/>
      <c r="Y29" s="412"/>
    </row>
    <row r="30" spans="1:25" x14ac:dyDescent="0.2">
      <c r="A30" s="235">
        <f t="shared" si="7"/>
        <v>17</v>
      </c>
      <c r="B30" s="235" t="s">
        <v>821</v>
      </c>
      <c r="C30" s="350">
        <v>1120</v>
      </c>
      <c r="D30" s="350">
        <v>1109</v>
      </c>
      <c r="E30" s="349">
        <v>67.199999999999989</v>
      </c>
      <c r="F30" s="305">
        <v>44.8</v>
      </c>
      <c r="G30" s="349">
        <f t="shared" si="1"/>
        <v>111.99999999999999</v>
      </c>
      <c r="H30" s="349">
        <v>0</v>
      </c>
      <c r="I30" s="305">
        <v>0</v>
      </c>
      <c r="J30" s="349">
        <v>0</v>
      </c>
      <c r="K30" s="349">
        <v>67.569999999999993</v>
      </c>
      <c r="L30" s="305">
        <v>45.05</v>
      </c>
      <c r="M30" s="349">
        <f t="shared" si="2"/>
        <v>112.61999999999999</v>
      </c>
      <c r="N30" s="349">
        <v>66.540000000000006</v>
      </c>
      <c r="O30" s="305">
        <v>44.36</v>
      </c>
      <c r="P30" s="349">
        <f t="shared" si="3"/>
        <v>110.9</v>
      </c>
      <c r="Q30" s="349">
        <f t="shared" si="4"/>
        <v>1.0299999999999869</v>
      </c>
      <c r="R30" s="349">
        <f t="shared" si="5"/>
        <v>0.68999999999999773</v>
      </c>
      <c r="S30" s="349">
        <f t="shared" si="6"/>
        <v>1.7199999999999847</v>
      </c>
      <c r="T30" s="349" t="s">
        <v>875</v>
      </c>
      <c r="U30" s="350">
        <v>1109</v>
      </c>
      <c r="V30" s="350">
        <v>1109</v>
      </c>
      <c r="X30" s="412"/>
      <c r="Y30" s="412"/>
    </row>
    <row r="31" spans="1:25" x14ac:dyDescent="0.2">
      <c r="A31" s="235">
        <f t="shared" si="7"/>
        <v>18</v>
      </c>
      <c r="B31" s="235" t="s">
        <v>822</v>
      </c>
      <c r="C31" s="350">
        <v>2205</v>
      </c>
      <c r="D31" s="350">
        <v>2068</v>
      </c>
      <c r="E31" s="349">
        <v>132.29999999999998</v>
      </c>
      <c r="F31" s="305">
        <v>88.2</v>
      </c>
      <c r="G31" s="349">
        <f t="shared" si="1"/>
        <v>220.5</v>
      </c>
      <c r="H31" s="349">
        <v>0</v>
      </c>
      <c r="I31" s="305">
        <v>0</v>
      </c>
      <c r="J31" s="349">
        <v>0</v>
      </c>
      <c r="K31" s="349">
        <v>133.04</v>
      </c>
      <c r="L31" s="305">
        <v>88.69</v>
      </c>
      <c r="M31" s="349">
        <f t="shared" si="2"/>
        <v>221.73</v>
      </c>
      <c r="N31" s="349">
        <v>124.08</v>
      </c>
      <c r="O31" s="305">
        <v>82.72</v>
      </c>
      <c r="P31" s="349">
        <f t="shared" si="3"/>
        <v>206.8</v>
      </c>
      <c r="Q31" s="349">
        <f t="shared" si="4"/>
        <v>8.9599999999999937</v>
      </c>
      <c r="R31" s="349">
        <f t="shared" si="5"/>
        <v>5.9699999999999989</v>
      </c>
      <c r="S31" s="349">
        <f t="shared" si="6"/>
        <v>14.929999999999978</v>
      </c>
      <c r="T31" s="349" t="s">
        <v>875</v>
      </c>
      <c r="U31" s="350">
        <v>2068</v>
      </c>
      <c r="V31" s="350">
        <v>2068</v>
      </c>
      <c r="X31" s="412"/>
      <c r="Y31" s="412"/>
    </row>
    <row r="32" spans="1:25" x14ac:dyDescent="0.2">
      <c r="A32" s="235">
        <f t="shared" si="7"/>
        <v>19</v>
      </c>
      <c r="B32" s="235" t="s">
        <v>848</v>
      </c>
      <c r="C32" s="350">
        <v>868</v>
      </c>
      <c r="D32" s="350">
        <v>868</v>
      </c>
      <c r="E32" s="349">
        <v>52.080000000000005</v>
      </c>
      <c r="F32" s="305">
        <v>34.720000000000006</v>
      </c>
      <c r="G32" s="349">
        <f t="shared" si="1"/>
        <v>86.800000000000011</v>
      </c>
      <c r="H32" s="349">
        <v>0</v>
      </c>
      <c r="I32" s="305">
        <v>0</v>
      </c>
      <c r="J32" s="349">
        <v>0</v>
      </c>
      <c r="K32" s="349">
        <v>52.37</v>
      </c>
      <c r="L32" s="305">
        <v>34.909999999999997</v>
      </c>
      <c r="M32" s="349">
        <f t="shared" si="2"/>
        <v>87.28</v>
      </c>
      <c r="N32" s="349">
        <v>52.08</v>
      </c>
      <c r="O32" s="305">
        <v>34.72</v>
      </c>
      <c r="P32" s="349">
        <f t="shared" si="3"/>
        <v>86.8</v>
      </c>
      <c r="Q32" s="349">
        <f t="shared" si="4"/>
        <v>0.28999999999999915</v>
      </c>
      <c r="R32" s="349">
        <f t="shared" si="5"/>
        <v>0.18999999999999773</v>
      </c>
      <c r="S32" s="349">
        <f t="shared" si="6"/>
        <v>0.48000000000000398</v>
      </c>
      <c r="T32" s="349" t="s">
        <v>875</v>
      </c>
      <c r="U32" s="350">
        <v>868</v>
      </c>
      <c r="V32" s="350">
        <v>868</v>
      </c>
      <c r="X32" s="412"/>
      <c r="Y32" s="412"/>
    </row>
    <row r="33" spans="1:25" x14ac:dyDescent="0.2">
      <c r="A33" s="235">
        <f t="shared" si="7"/>
        <v>20</v>
      </c>
      <c r="B33" s="235" t="s">
        <v>823</v>
      </c>
      <c r="C33" s="350">
        <v>1256</v>
      </c>
      <c r="D33" s="350">
        <v>1256</v>
      </c>
      <c r="E33" s="349">
        <v>75.36</v>
      </c>
      <c r="F33" s="305">
        <v>50.24</v>
      </c>
      <c r="G33" s="349">
        <f t="shared" si="1"/>
        <v>125.6</v>
      </c>
      <c r="H33" s="349">
        <v>0</v>
      </c>
      <c r="I33" s="305">
        <v>0</v>
      </c>
      <c r="J33" s="349">
        <v>0</v>
      </c>
      <c r="K33" s="349">
        <v>75.78</v>
      </c>
      <c r="L33" s="305">
        <v>50.52</v>
      </c>
      <c r="M33" s="349">
        <f t="shared" si="2"/>
        <v>126.30000000000001</v>
      </c>
      <c r="N33" s="349">
        <v>75.36</v>
      </c>
      <c r="O33" s="305">
        <v>50.24</v>
      </c>
      <c r="P33" s="349">
        <f t="shared" si="3"/>
        <v>125.6</v>
      </c>
      <c r="Q33" s="349">
        <f t="shared" si="4"/>
        <v>0.42000000000000171</v>
      </c>
      <c r="R33" s="349">
        <f t="shared" si="5"/>
        <v>0.28000000000000114</v>
      </c>
      <c r="S33" s="349">
        <f t="shared" si="6"/>
        <v>0.70000000000001705</v>
      </c>
      <c r="T33" s="349" t="s">
        <v>875</v>
      </c>
      <c r="U33" s="350">
        <v>1256</v>
      </c>
      <c r="V33" s="350">
        <v>1256</v>
      </c>
      <c r="X33" s="412"/>
      <c r="Y33" s="412"/>
    </row>
    <row r="34" spans="1:25" x14ac:dyDescent="0.2">
      <c r="A34" s="235">
        <f t="shared" si="7"/>
        <v>21</v>
      </c>
      <c r="B34" s="235" t="s">
        <v>824</v>
      </c>
      <c r="C34" s="350">
        <v>573</v>
      </c>
      <c r="D34" s="350">
        <v>539</v>
      </c>
      <c r="E34" s="349">
        <v>34.379999999999995</v>
      </c>
      <c r="F34" s="305">
        <v>22.92</v>
      </c>
      <c r="G34" s="349">
        <f t="shared" si="1"/>
        <v>57.3</v>
      </c>
      <c r="H34" s="349">
        <v>0</v>
      </c>
      <c r="I34" s="305">
        <v>0</v>
      </c>
      <c r="J34" s="349">
        <v>0</v>
      </c>
      <c r="K34" s="349">
        <v>34.57</v>
      </c>
      <c r="L34" s="305">
        <v>23.05</v>
      </c>
      <c r="M34" s="349">
        <f t="shared" si="2"/>
        <v>57.620000000000005</v>
      </c>
      <c r="N34" s="349">
        <v>32.340000000000003</v>
      </c>
      <c r="O34" s="305">
        <v>21.56</v>
      </c>
      <c r="P34" s="349">
        <f t="shared" si="3"/>
        <v>53.900000000000006</v>
      </c>
      <c r="Q34" s="349">
        <f t="shared" si="4"/>
        <v>2.2299999999999969</v>
      </c>
      <c r="R34" s="349">
        <f t="shared" si="5"/>
        <v>1.490000000000002</v>
      </c>
      <c r="S34" s="349">
        <f t="shared" si="6"/>
        <v>3.7199999999999989</v>
      </c>
      <c r="T34" s="349" t="s">
        <v>875</v>
      </c>
      <c r="U34" s="350">
        <v>539</v>
      </c>
      <c r="V34" s="350">
        <v>539</v>
      </c>
      <c r="X34" s="412"/>
      <c r="Y34" s="412"/>
    </row>
    <row r="35" spans="1:25" x14ac:dyDescent="0.2">
      <c r="A35" s="235">
        <f t="shared" si="7"/>
        <v>22</v>
      </c>
      <c r="B35" s="235" t="s">
        <v>825</v>
      </c>
      <c r="C35" s="350">
        <v>438</v>
      </c>
      <c r="D35" s="350">
        <v>438</v>
      </c>
      <c r="E35" s="349">
        <v>26.28</v>
      </c>
      <c r="F35" s="305">
        <v>17.520000000000003</v>
      </c>
      <c r="G35" s="349">
        <f t="shared" si="1"/>
        <v>43.800000000000004</v>
      </c>
      <c r="H35" s="349">
        <v>0</v>
      </c>
      <c r="I35" s="305">
        <v>0</v>
      </c>
      <c r="J35" s="349">
        <v>0</v>
      </c>
      <c r="K35" s="349">
        <v>26.43</v>
      </c>
      <c r="L35" s="305">
        <v>17.62</v>
      </c>
      <c r="M35" s="349">
        <f t="shared" si="2"/>
        <v>44.05</v>
      </c>
      <c r="N35" s="349">
        <v>26.28</v>
      </c>
      <c r="O35" s="305">
        <v>17.52</v>
      </c>
      <c r="P35" s="349">
        <f t="shared" si="3"/>
        <v>43.8</v>
      </c>
      <c r="Q35" s="349">
        <f t="shared" si="4"/>
        <v>0.14999999999999858</v>
      </c>
      <c r="R35" s="349">
        <f t="shared" si="5"/>
        <v>0.10000000000000142</v>
      </c>
      <c r="S35" s="349">
        <f t="shared" si="6"/>
        <v>0.25</v>
      </c>
      <c r="T35" s="349" t="s">
        <v>875</v>
      </c>
      <c r="U35" s="350">
        <v>438</v>
      </c>
      <c r="V35" s="350">
        <v>438</v>
      </c>
      <c r="X35" s="412"/>
      <c r="Y35" s="412"/>
    </row>
    <row r="36" spans="1:25" x14ac:dyDescent="0.2">
      <c r="A36" s="235">
        <f t="shared" si="7"/>
        <v>23</v>
      </c>
      <c r="B36" s="235" t="s">
        <v>826</v>
      </c>
      <c r="C36" s="350">
        <v>1885</v>
      </c>
      <c r="D36" s="350">
        <v>1850</v>
      </c>
      <c r="E36" s="349">
        <v>113.1</v>
      </c>
      <c r="F36" s="305">
        <v>75.400000000000006</v>
      </c>
      <c r="G36" s="349">
        <f t="shared" si="1"/>
        <v>188.5</v>
      </c>
      <c r="H36" s="349">
        <v>0</v>
      </c>
      <c r="I36" s="305">
        <v>0</v>
      </c>
      <c r="J36" s="349">
        <v>0</v>
      </c>
      <c r="K36" s="349">
        <v>113.73</v>
      </c>
      <c r="L36" s="305">
        <v>75.819999999999993</v>
      </c>
      <c r="M36" s="349">
        <f t="shared" si="2"/>
        <v>189.55</v>
      </c>
      <c r="N36" s="349">
        <v>111</v>
      </c>
      <c r="O36" s="305">
        <v>74</v>
      </c>
      <c r="P36" s="349">
        <f t="shared" si="3"/>
        <v>185</v>
      </c>
      <c r="Q36" s="349">
        <f t="shared" si="4"/>
        <v>2.730000000000004</v>
      </c>
      <c r="R36" s="349">
        <f t="shared" si="5"/>
        <v>1.8199999999999932</v>
      </c>
      <c r="S36" s="349">
        <f t="shared" si="6"/>
        <v>4.5500000000000114</v>
      </c>
      <c r="T36" s="349" t="s">
        <v>875</v>
      </c>
      <c r="U36" s="350">
        <v>1850</v>
      </c>
      <c r="V36" s="350">
        <v>1850</v>
      </c>
      <c r="X36" s="412"/>
      <c r="Y36" s="412"/>
    </row>
    <row r="37" spans="1:25" x14ac:dyDescent="0.2">
      <c r="A37" s="235">
        <f t="shared" si="7"/>
        <v>24</v>
      </c>
      <c r="B37" s="235" t="s">
        <v>827</v>
      </c>
      <c r="C37" s="350">
        <v>1834</v>
      </c>
      <c r="D37" s="350">
        <v>1738</v>
      </c>
      <c r="E37" s="349">
        <v>110.04</v>
      </c>
      <c r="F37" s="305">
        <v>73.36</v>
      </c>
      <c r="G37" s="349">
        <f t="shared" si="1"/>
        <v>183.4</v>
      </c>
      <c r="H37" s="349">
        <v>0</v>
      </c>
      <c r="I37" s="305">
        <v>0</v>
      </c>
      <c r="J37" s="349">
        <v>0</v>
      </c>
      <c r="K37" s="349">
        <v>110.65</v>
      </c>
      <c r="L37" s="305">
        <v>73.77</v>
      </c>
      <c r="M37" s="349">
        <f t="shared" si="2"/>
        <v>184.42000000000002</v>
      </c>
      <c r="N37" s="349">
        <v>104.28</v>
      </c>
      <c r="O37" s="305">
        <v>69.52</v>
      </c>
      <c r="P37" s="349">
        <f t="shared" si="3"/>
        <v>173.8</v>
      </c>
      <c r="Q37" s="349">
        <f t="shared" si="4"/>
        <v>6.3700000000000045</v>
      </c>
      <c r="R37" s="349">
        <f t="shared" si="5"/>
        <v>4.25</v>
      </c>
      <c r="S37" s="349">
        <f t="shared" si="6"/>
        <v>10.620000000000005</v>
      </c>
      <c r="T37" s="349" t="s">
        <v>875</v>
      </c>
      <c r="U37" s="350">
        <v>1738</v>
      </c>
      <c r="V37" s="350">
        <v>1738</v>
      </c>
      <c r="X37" s="412"/>
      <c r="Y37" s="412"/>
    </row>
    <row r="38" spans="1:25" x14ac:dyDescent="0.2">
      <c r="A38" s="235">
        <f t="shared" si="7"/>
        <v>25</v>
      </c>
      <c r="B38" s="235" t="s">
        <v>828</v>
      </c>
      <c r="C38" s="350">
        <v>1232</v>
      </c>
      <c r="D38" s="350">
        <v>1232</v>
      </c>
      <c r="E38" s="349">
        <v>73.92</v>
      </c>
      <c r="F38" s="305">
        <v>49.280000000000008</v>
      </c>
      <c r="G38" s="349">
        <f t="shared" si="1"/>
        <v>123.20000000000002</v>
      </c>
      <c r="H38" s="349">
        <v>0</v>
      </c>
      <c r="I38" s="305">
        <v>0</v>
      </c>
      <c r="J38" s="349">
        <v>0</v>
      </c>
      <c r="K38" s="349">
        <v>74.33</v>
      </c>
      <c r="L38" s="305">
        <v>49.55</v>
      </c>
      <c r="M38" s="349">
        <f t="shared" si="2"/>
        <v>123.88</v>
      </c>
      <c r="N38" s="349">
        <v>73.92</v>
      </c>
      <c r="O38" s="305">
        <v>49.28</v>
      </c>
      <c r="P38" s="349">
        <f t="shared" si="3"/>
        <v>123.2</v>
      </c>
      <c r="Q38" s="349">
        <f t="shared" si="4"/>
        <v>0.40999999999999659</v>
      </c>
      <c r="R38" s="349">
        <f t="shared" si="5"/>
        <v>0.26999999999999602</v>
      </c>
      <c r="S38" s="349">
        <f t="shared" si="6"/>
        <v>0.67999999999999261</v>
      </c>
      <c r="T38" s="349" t="s">
        <v>875</v>
      </c>
      <c r="U38" s="350">
        <v>1232</v>
      </c>
      <c r="V38" s="350">
        <v>1232</v>
      </c>
      <c r="X38" s="412"/>
      <c r="Y38" s="412"/>
    </row>
    <row r="39" spans="1:25" x14ac:dyDescent="0.2">
      <c r="A39" s="235">
        <f t="shared" si="7"/>
        <v>26</v>
      </c>
      <c r="B39" s="235" t="s">
        <v>829</v>
      </c>
      <c r="C39" s="350">
        <v>1430</v>
      </c>
      <c r="D39" s="350">
        <v>1408</v>
      </c>
      <c r="E39" s="349">
        <v>85.799999999999983</v>
      </c>
      <c r="F39" s="305">
        <v>57.199999999999989</v>
      </c>
      <c r="G39" s="349">
        <f t="shared" si="1"/>
        <v>142.99999999999997</v>
      </c>
      <c r="H39" s="349">
        <v>0</v>
      </c>
      <c r="I39" s="305">
        <v>0</v>
      </c>
      <c r="J39" s="349">
        <v>0</v>
      </c>
      <c r="K39" s="349">
        <v>86.28</v>
      </c>
      <c r="L39" s="305">
        <v>57.52</v>
      </c>
      <c r="M39" s="349">
        <f t="shared" si="2"/>
        <v>143.80000000000001</v>
      </c>
      <c r="N39" s="349">
        <v>84.48</v>
      </c>
      <c r="O39" s="305">
        <v>56.32</v>
      </c>
      <c r="P39" s="349">
        <f t="shared" si="3"/>
        <v>140.80000000000001</v>
      </c>
      <c r="Q39" s="349">
        <f t="shared" si="4"/>
        <v>1.7999999999999972</v>
      </c>
      <c r="R39" s="349">
        <f t="shared" si="5"/>
        <v>1.2000000000000028</v>
      </c>
      <c r="S39" s="349">
        <f t="shared" si="6"/>
        <v>3</v>
      </c>
      <c r="T39" s="349" t="s">
        <v>875</v>
      </c>
      <c r="U39" s="350">
        <v>1408</v>
      </c>
      <c r="V39" s="350">
        <v>1408</v>
      </c>
      <c r="X39" s="412"/>
      <c r="Y39" s="412"/>
    </row>
    <row r="40" spans="1:25" x14ac:dyDescent="0.2">
      <c r="A40" s="235">
        <f t="shared" si="7"/>
        <v>27</v>
      </c>
      <c r="B40" s="235" t="s">
        <v>830</v>
      </c>
      <c r="C40" s="350">
        <v>1170</v>
      </c>
      <c r="D40" s="350">
        <v>1170</v>
      </c>
      <c r="E40" s="349">
        <v>70.199999999999989</v>
      </c>
      <c r="F40" s="305">
        <v>46.8</v>
      </c>
      <c r="G40" s="349">
        <f t="shared" si="1"/>
        <v>116.99999999999999</v>
      </c>
      <c r="H40" s="349">
        <v>0</v>
      </c>
      <c r="I40" s="305">
        <v>0</v>
      </c>
      <c r="J40" s="349">
        <v>0</v>
      </c>
      <c r="K40" s="349">
        <v>70.59</v>
      </c>
      <c r="L40" s="305">
        <v>47.06</v>
      </c>
      <c r="M40" s="349">
        <f t="shared" si="2"/>
        <v>117.65</v>
      </c>
      <c r="N40" s="349">
        <v>70.2</v>
      </c>
      <c r="O40" s="305">
        <v>46.8</v>
      </c>
      <c r="P40" s="349">
        <f t="shared" si="3"/>
        <v>117</v>
      </c>
      <c r="Q40" s="349">
        <f t="shared" si="4"/>
        <v>0.39000000000000057</v>
      </c>
      <c r="R40" s="349">
        <f t="shared" si="5"/>
        <v>0.26000000000000512</v>
      </c>
      <c r="S40" s="349">
        <f t="shared" si="6"/>
        <v>0.65000000000000568</v>
      </c>
      <c r="T40" s="349" t="s">
        <v>875</v>
      </c>
      <c r="U40" s="350">
        <v>1170</v>
      </c>
      <c r="V40" s="350">
        <v>1170</v>
      </c>
      <c r="X40" s="412"/>
      <c r="Y40" s="412"/>
    </row>
    <row r="41" spans="1:25" x14ac:dyDescent="0.2">
      <c r="A41" s="235">
        <f t="shared" si="7"/>
        <v>28</v>
      </c>
      <c r="B41" s="168" t="s">
        <v>831</v>
      </c>
      <c r="C41" s="350">
        <v>697</v>
      </c>
      <c r="D41" s="350">
        <v>697</v>
      </c>
      <c r="E41" s="349">
        <v>41.820000000000007</v>
      </c>
      <c r="F41" s="305">
        <v>27.88000000000001</v>
      </c>
      <c r="G41" s="349">
        <f t="shared" si="1"/>
        <v>69.700000000000017</v>
      </c>
      <c r="H41" s="349">
        <v>0</v>
      </c>
      <c r="I41" s="305">
        <v>0</v>
      </c>
      <c r="J41" s="349">
        <v>0</v>
      </c>
      <c r="K41" s="349">
        <v>42.05</v>
      </c>
      <c r="L41" s="305">
        <v>28.04</v>
      </c>
      <c r="M41" s="349">
        <f t="shared" si="2"/>
        <v>70.09</v>
      </c>
      <c r="N41" s="349">
        <v>41.82</v>
      </c>
      <c r="O41" s="305">
        <v>27.88</v>
      </c>
      <c r="P41" s="349">
        <f t="shared" si="3"/>
        <v>69.7</v>
      </c>
      <c r="Q41" s="349">
        <f t="shared" si="4"/>
        <v>0.22999999999999687</v>
      </c>
      <c r="R41" s="349">
        <f t="shared" si="5"/>
        <v>0.16000000000000014</v>
      </c>
      <c r="S41" s="349">
        <f t="shared" si="6"/>
        <v>0.39000000000000057</v>
      </c>
      <c r="T41" s="349" t="s">
        <v>875</v>
      </c>
      <c r="U41" s="350">
        <v>697</v>
      </c>
      <c r="V41" s="350">
        <v>697</v>
      </c>
      <c r="X41" s="412"/>
      <c r="Y41" s="412"/>
    </row>
    <row r="42" spans="1:25" x14ac:dyDescent="0.2">
      <c r="A42" s="235">
        <f t="shared" si="7"/>
        <v>29</v>
      </c>
      <c r="B42" s="168" t="s">
        <v>832</v>
      </c>
      <c r="C42" s="350">
        <v>754</v>
      </c>
      <c r="D42" s="350">
        <v>729</v>
      </c>
      <c r="E42" s="349">
        <v>45.24</v>
      </c>
      <c r="F42" s="305">
        <v>30.160000000000004</v>
      </c>
      <c r="G42" s="349">
        <f t="shared" si="1"/>
        <v>75.400000000000006</v>
      </c>
      <c r="H42" s="349">
        <v>0</v>
      </c>
      <c r="I42" s="305">
        <v>0</v>
      </c>
      <c r="J42" s="349">
        <v>0</v>
      </c>
      <c r="K42" s="349">
        <v>45.49</v>
      </c>
      <c r="L42" s="305">
        <v>30.33</v>
      </c>
      <c r="M42" s="349">
        <f t="shared" si="2"/>
        <v>75.819999999999993</v>
      </c>
      <c r="N42" s="349">
        <v>43.74</v>
      </c>
      <c r="O42" s="305">
        <v>29.16</v>
      </c>
      <c r="P42" s="349">
        <f t="shared" si="3"/>
        <v>72.900000000000006</v>
      </c>
      <c r="Q42" s="349">
        <f t="shared" si="4"/>
        <v>1.75</v>
      </c>
      <c r="R42" s="349">
        <f t="shared" si="5"/>
        <v>1.1699999999999982</v>
      </c>
      <c r="S42" s="349">
        <f t="shared" si="6"/>
        <v>2.9199999999999875</v>
      </c>
      <c r="T42" s="349" t="s">
        <v>875</v>
      </c>
      <c r="U42" s="350">
        <v>729</v>
      </c>
      <c r="V42" s="350">
        <v>729</v>
      </c>
      <c r="X42" s="412"/>
      <c r="Y42" s="412"/>
    </row>
    <row r="43" spans="1:25" x14ac:dyDescent="0.2">
      <c r="A43" s="235">
        <f t="shared" si="7"/>
        <v>30</v>
      </c>
      <c r="B43" s="168" t="s">
        <v>833</v>
      </c>
      <c r="C43" s="350">
        <v>564</v>
      </c>
      <c r="D43" s="350">
        <v>539</v>
      </c>
      <c r="E43" s="349">
        <v>33.839999999999996</v>
      </c>
      <c r="F43" s="305">
        <v>22.560000000000002</v>
      </c>
      <c r="G43" s="349">
        <f t="shared" si="1"/>
        <v>56.4</v>
      </c>
      <c r="H43" s="349">
        <v>0</v>
      </c>
      <c r="I43" s="305">
        <v>0</v>
      </c>
      <c r="J43" s="349">
        <v>0</v>
      </c>
      <c r="K43" s="349">
        <v>34.03</v>
      </c>
      <c r="L43" s="305">
        <v>22.69</v>
      </c>
      <c r="M43" s="349">
        <f t="shared" si="2"/>
        <v>56.72</v>
      </c>
      <c r="N43" s="349">
        <v>32.340000000000003</v>
      </c>
      <c r="O43" s="305">
        <v>21.56</v>
      </c>
      <c r="P43" s="349">
        <f t="shared" si="3"/>
        <v>53.900000000000006</v>
      </c>
      <c r="Q43" s="349">
        <f t="shared" si="4"/>
        <v>1.6899999999999977</v>
      </c>
      <c r="R43" s="349">
        <f t="shared" si="5"/>
        <v>1.1300000000000026</v>
      </c>
      <c r="S43" s="349">
        <f t="shared" si="6"/>
        <v>2.8199999999999932</v>
      </c>
      <c r="T43" s="349" t="s">
        <v>875</v>
      </c>
      <c r="U43" s="350">
        <v>539</v>
      </c>
      <c r="V43" s="350">
        <v>539</v>
      </c>
      <c r="X43" s="412"/>
      <c r="Y43" s="412"/>
    </row>
    <row r="44" spans="1:25" x14ac:dyDescent="0.2">
      <c r="A44" s="235">
        <f t="shared" si="7"/>
        <v>31</v>
      </c>
      <c r="B44" s="168" t="s">
        <v>834</v>
      </c>
      <c r="C44" s="350">
        <v>1017</v>
      </c>
      <c r="D44" s="350">
        <f>931+25</f>
        <v>956</v>
      </c>
      <c r="E44" s="349">
        <v>61.019999999999996</v>
      </c>
      <c r="F44" s="305">
        <v>40.680000000000007</v>
      </c>
      <c r="G44" s="349">
        <f t="shared" si="1"/>
        <v>101.7</v>
      </c>
      <c r="H44" s="349">
        <v>0</v>
      </c>
      <c r="I44" s="305">
        <v>0</v>
      </c>
      <c r="J44" s="349">
        <v>0</v>
      </c>
      <c r="K44" s="349">
        <v>61.36</v>
      </c>
      <c r="L44" s="305">
        <v>40.909999999999997</v>
      </c>
      <c r="M44" s="349">
        <f t="shared" si="2"/>
        <v>102.27</v>
      </c>
      <c r="N44" s="349">
        <v>57.36</v>
      </c>
      <c r="O44" s="305">
        <v>38.24</v>
      </c>
      <c r="P44" s="349">
        <f t="shared" si="3"/>
        <v>95.6</v>
      </c>
      <c r="Q44" s="349">
        <f t="shared" si="4"/>
        <v>4</v>
      </c>
      <c r="R44" s="349">
        <f t="shared" si="5"/>
        <v>2.6699999999999946</v>
      </c>
      <c r="S44" s="349">
        <f t="shared" si="6"/>
        <v>6.6700000000000017</v>
      </c>
      <c r="T44" s="349" t="s">
        <v>875</v>
      </c>
      <c r="U44" s="350">
        <v>956</v>
      </c>
      <c r="V44" s="350">
        <v>956</v>
      </c>
      <c r="X44" s="412"/>
      <c r="Y44" s="412"/>
    </row>
    <row r="45" spans="1:25" s="5" customFormat="1" x14ac:dyDescent="0.2">
      <c r="A45" s="311"/>
      <c r="B45" s="311" t="s">
        <v>835</v>
      </c>
      <c r="C45" s="351">
        <f>SUM(C14:C44)</f>
        <v>34516</v>
      </c>
      <c r="D45" s="351">
        <f t="shared" ref="D45:V45" si="8">SUM(D14:D44)</f>
        <v>33848</v>
      </c>
      <c r="E45" s="326">
        <f t="shared" si="8"/>
        <v>2070.9599999999996</v>
      </c>
      <c r="F45" s="326">
        <f t="shared" si="8"/>
        <v>1380.64</v>
      </c>
      <c r="G45" s="326">
        <f t="shared" si="8"/>
        <v>3451.6000000000004</v>
      </c>
      <c r="H45" s="326">
        <f t="shared" si="8"/>
        <v>0</v>
      </c>
      <c r="I45" s="326">
        <f t="shared" si="8"/>
        <v>0</v>
      </c>
      <c r="J45" s="326">
        <f t="shared" si="8"/>
        <v>0</v>
      </c>
      <c r="K45" s="326">
        <f t="shared" si="8"/>
        <v>2082.5099999999998</v>
      </c>
      <c r="L45" s="326">
        <f t="shared" si="8"/>
        <v>1388.35</v>
      </c>
      <c r="M45" s="326">
        <f t="shared" si="8"/>
        <v>3470.860000000001</v>
      </c>
      <c r="N45" s="326">
        <f t="shared" si="8"/>
        <v>2030.8799999999994</v>
      </c>
      <c r="O45" s="326">
        <f t="shared" si="8"/>
        <v>1353.92</v>
      </c>
      <c r="P45" s="326">
        <f t="shared" si="8"/>
        <v>3384.8000000000006</v>
      </c>
      <c r="Q45" s="326">
        <f t="shared" si="8"/>
        <v>51.629999999999967</v>
      </c>
      <c r="R45" s="326">
        <f t="shared" si="8"/>
        <v>34.43</v>
      </c>
      <c r="S45" s="326">
        <f t="shared" si="8"/>
        <v>86.059999999999988</v>
      </c>
      <c r="T45" s="326"/>
      <c r="U45" s="351">
        <f t="shared" si="8"/>
        <v>33848</v>
      </c>
      <c r="V45" s="351">
        <f t="shared" si="8"/>
        <v>33848</v>
      </c>
    </row>
    <row r="46" spans="1:25" x14ac:dyDescent="0.2">
      <c r="C46" s="417"/>
      <c r="E46" s="417"/>
      <c r="F46" s="417"/>
      <c r="G46" s="417"/>
    </row>
    <row r="47" spans="1:25" s="371" customFormat="1" x14ac:dyDescent="0.2"/>
    <row r="48" spans="1:25" x14ac:dyDescent="0.2">
      <c r="K48" s="426"/>
      <c r="L48" s="426"/>
    </row>
    <row r="49" spans="18:22" ht="15.75" x14ac:dyDescent="0.25">
      <c r="R49" s="618" t="s">
        <v>868</v>
      </c>
      <c r="S49" s="618"/>
      <c r="T49" s="618"/>
      <c r="U49" s="618"/>
      <c r="V49" s="618"/>
    </row>
    <row r="50" spans="18:22" ht="15.75" x14ac:dyDescent="0.25">
      <c r="R50" s="618" t="s">
        <v>869</v>
      </c>
      <c r="S50" s="618"/>
      <c r="T50" s="618"/>
      <c r="U50" s="618"/>
      <c r="V50" s="618"/>
    </row>
  </sheetData>
  <mergeCells count="20">
    <mergeCell ref="R49:V49"/>
    <mergeCell ref="R50:V50"/>
    <mergeCell ref="A8:V8"/>
    <mergeCell ref="H11:J11"/>
    <mergeCell ref="Q11:S11"/>
    <mergeCell ref="E11:G11"/>
    <mergeCell ref="V11:V12"/>
    <mergeCell ref="T1:V1"/>
    <mergeCell ref="A5:Q5"/>
    <mergeCell ref="P9:S9"/>
    <mergeCell ref="C11:C12"/>
    <mergeCell ref="B11:B12"/>
    <mergeCell ref="N11:P11"/>
    <mergeCell ref="A11:A12"/>
    <mergeCell ref="U11:U12"/>
    <mergeCell ref="T11:T12"/>
    <mergeCell ref="K11:M11"/>
    <mergeCell ref="D11:D12"/>
    <mergeCell ref="A4:V4"/>
    <mergeCell ref="A3:V3"/>
  </mergeCells>
  <printOptions horizontalCentered="1"/>
  <pageMargins left="0.42" right="0.37" top="0.43" bottom="0" header="0.31496062992125984" footer="0.31496062992125984"/>
  <pageSetup paperSize="9" scale="5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topLeftCell="C9" zoomScaleSheetLayoutView="70" workbookViewId="0">
      <selection activeCell="M46" sqref="M46"/>
    </sheetView>
  </sheetViews>
  <sheetFormatPr defaultRowHeight="12.75" x14ac:dyDescent="0.2"/>
  <cols>
    <col min="1" max="1" width="9.140625" style="199"/>
    <col min="2" max="2" width="18.5703125" style="199" customWidth="1"/>
    <col min="3" max="3" width="14.7109375" style="199" customWidth="1"/>
    <col min="4" max="4" width="11.140625" style="199" customWidth="1"/>
    <col min="5" max="5" width="12.42578125" style="199" customWidth="1"/>
    <col min="6" max="6" width="12" style="199" customWidth="1"/>
    <col min="7" max="7" width="13.140625" style="199" customWidth="1"/>
    <col min="8" max="19" width="9.140625" style="199"/>
    <col min="20" max="20" width="10.42578125" style="199" customWidth="1"/>
    <col min="21" max="21" width="11.140625" style="199" customWidth="1"/>
    <col min="22" max="22" width="11.85546875" style="199" customWidth="1"/>
    <col min="23" max="16384" width="9.140625" style="199"/>
  </cols>
  <sheetData>
    <row r="1" spans="1:25" ht="15" x14ac:dyDescent="0.2">
      <c r="T1" s="701" t="s">
        <v>205</v>
      </c>
      <c r="U1" s="701"/>
      <c r="V1" s="701"/>
    </row>
    <row r="3" spans="1:25" ht="15.75" x14ac:dyDescent="0.25">
      <c r="A3" s="553" t="s">
        <v>0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53"/>
      <c r="T3" s="553"/>
      <c r="U3" s="553"/>
      <c r="V3" s="553"/>
    </row>
    <row r="4" spans="1:25" ht="20.25" x14ac:dyDescent="0.3">
      <c r="A4" s="620" t="s">
        <v>646</v>
      </c>
      <c r="B4" s="620"/>
      <c r="C4" s="620"/>
      <c r="D4" s="620"/>
      <c r="E4" s="620"/>
      <c r="F4" s="620"/>
      <c r="G4" s="620"/>
      <c r="H4" s="620"/>
      <c r="I4" s="620"/>
      <c r="J4" s="620"/>
      <c r="K4" s="620"/>
      <c r="L4" s="620"/>
      <c r="M4" s="620"/>
      <c r="N4" s="620"/>
      <c r="O4" s="620"/>
      <c r="P4" s="620"/>
      <c r="Q4" s="620"/>
      <c r="R4" s="620"/>
      <c r="S4" s="620"/>
      <c r="T4" s="620"/>
      <c r="U4" s="620"/>
      <c r="V4" s="620"/>
    </row>
    <row r="5" spans="1:25" ht="15.75" x14ac:dyDescent="0.25">
      <c r="A5" s="702" t="s">
        <v>886</v>
      </c>
      <c r="B5" s="702"/>
      <c r="C5" s="702"/>
      <c r="D5" s="702"/>
      <c r="E5" s="702"/>
      <c r="F5" s="702"/>
      <c r="G5" s="702"/>
      <c r="H5" s="702"/>
      <c r="I5" s="702"/>
      <c r="J5" s="702"/>
      <c r="K5" s="702"/>
      <c r="L5" s="702"/>
      <c r="M5" s="702"/>
      <c r="N5" s="702"/>
      <c r="O5" s="702"/>
      <c r="P5" s="702"/>
      <c r="Q5" s="702"/>
    </row>
    <row r="6" spans="1:25" x14ac:dyDescent="0.2">
      <c r="A6" s="21"/>
      <c r="B6" s="21"/>
      <c r="C6" s="94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U6" s="21"/>
    </row>
    <row r="7" spans="1:25" ht="15.75" x14ac:dyDescent="0.25">
      <c r="A7" s="555" t="s">
        <v>440</v>
      </c>
      <c r="B7" s="555"/>
      <c r="C7" s="555"/>
      <c r="D7" s="555"/>
      <c r="E7" s="555"/>
      <c r="F7" s="555"/>
      <c r="G7" s="555"/>
      <c r="H7" s="555"/>
      <c r="I7" s="555"/>
      <c r="J7" s="555"/>
      <c r="K7" s="555"/>
      <c r="L7" s="555"/>
      <c r="M7" s="555"/>
      <c r="N7" s="555"/>
      <c r="O7" s="555"/>
      <c r="P7" s="555"/>
      <c r="Q7" s="555"/>
      <c r="R7" s="555"/>
      <c r="S7" s="555"/>
      <c r="T7" s="555"/>
      <c r="U7" s="555"/>
      <c r="V7" s="555"/>
    </row>
    <row r="8" spans="1:25" ht="15.75" x14ac:dyDescent="0.25">
      <c r="A8" s="183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703" t="s">
        <v>224</v>
      </c>
      <c r="Q8" s="703"/>
      <c r="R8" s="703"/>
      <c r="S8" s="703"/>
      <c r="U8" s="181"/>
    </row>
    <row r="9" spans="1:25" x14ac:dyDescent="0.2">
      <c r="U9" s="441" t="s">
        <v>894</v>
      </c>
      <c r="V9" s="441"/>
    </row>
    <row r="10" spans="1:25" ht="28.5" customHeight="1" x14ac:dyDescent="0.2">
      <c r="A10" s="705" t="s">
        <v>20</v>
      </c>
      <c r="B10" s="639" t="s">
        <v>203</v>
      </c>
      <c r="C10" s="639" t="s">
        <v>373</v>
      </c>
      <c r="D10" s="639" t="s">
        <v>484</v>
      </c>
      <c r="E10" s="557" t="s">
        <v>676</v>
      </c>
      <c r="F10" s="557"/>
      <c r="G10" s="557"/>
      <c r="H10" s="530" t="s">
        <v>674</v>
      </c>
      <c r="I10" s="531"/>
      <c r="J10" s="532"/>
      <c r="K10" s="601" t="s">
        <v>375</v>
      </c>
      <c r="L10" s="602"/>
      <c r="M10" s="695"/>
      <c r="N10" s="649" t="s">
        <v>154</v>
      </c>
      <c r="O10" s="704"/>
      <c r="P10" s="644"/>
      <c r="Q10" s="523" t="s">
        <v>677</v>
      </c>
      <c r="R10" s="523"/>
      <c r="S10" s="523"/>
      <c r="T10" s="639" t="s">
        <v>253</v>
      </c>
      <c r="U10" s="639" t="s">
        <v>429</v>
      </c>
      <c r="V10" s="639" t="s">
        <v>376</v>
      </c>
    </row>
    <row r="11" spans="1:25" ht="69" customHeight="1" x14ac:dyDescent="0.2">
      <c r="A11" s="706"/>
      <c r="B11" s="640"/>
      <c r="C11" s="640"/>
      <c r="D11" s="640"/>
      <c r="E11" s="175" t="s">
        <v>175</v>
      </c>
      <c r="F11" s="175" t="s">
        <v>204</v>
      </c>
      <c r="G11" s="175" t="s">
        <v>16</v>
      </c>
      <c r="H11" s="175" t="s">
        <v>175</v>
      </c>
      <c r="I11" s="175" t="s">
        <v>204</v>
      </c>
      <c r="J11" s="175" t="s">
        <v>16</v>
      </c>
      <c r="K11" s="175" t="s">
        <v>175</v>
      </c>
      <c r="L11" s="175" t="s">
        <v>204</v>
      </c>
      <c r="M11" s="175" t="s">
        <v>16</v>
      </c>
      <c r="N11" s="175" t="s">
        <v>175</v>
      </c>
      <c r="O11" s="175" t="s">
        <v>204</v>
      </c>
      <c r="P11" s="175" t="s">
        <v>16</v>
      </c>
      <c r="Q11" s="175" t="s">
        <v>235</v>
      </c>
      <c r="R11" s="175" t="s">
        <v>215</v>
      </c>
      <c r="S11" s="175" t="s">
        <v>216</v>
      </c>
      <c r="T11" s="640"/>
      <c r="U11" s="640"/>
      <c r="V11" s="640"/>
    </row>
    <row r="12" spans="1:25" x14ac:dyDescent="0.2">
      <c r="A12" s="93">
        <v>1</v>
      </c>
      <c r="B12" s="62">
        <v>2</v>
      </c>
      <c r="C12" s="168">
        <v>3</v>
      </c>
      <c r="D12" s="93">
        <v>4</v>
      </c>
      <c r="E12" s="62">
        <v>5</v>
      </c>
      <c r="F12" s="168">
        <v>6</v>
      </c>
      <c r="G12" s="93">
        <v>7</v>
      </c>
      <c r="H12" s="62">
        <v>8</v>
      </c>
      <c r="I12" s="168">
        <v>9</v>
      </c>
      <c r="J12" s="93">
        <v>10</v>
      </c>
      <c r="K12" s="62">
        <v>11</v>
      </c>
      <c r="L12" s="168">
        <v>12</v>
      </c>
      <c r="M12" s="93">
        <v>13</v>
      </c>
      <c r="N12" s="62">
        <v>14</v>
      </c>
      <c r="O12" s="168">
        <v>15</v>
      </c>
      <c r="P12" s="93">
        <v>16</v>
      </c>
      <c r="Q12" s="62">
        <v>17</v>
      </c>
      <c r="R12" s="168">
        <v>18</v>
      </c>
      <c r="S12" s="93">
        <v>19</v>
      </c>
      <c r="T12" s="62">
        <v>20</v>
      </c>
      <c r="U12" s="93">
        <v>21</v>
      </c>
      <c r="V12" s="62">
        <v>22</v>
      </c>
    </row>
    <row r="13" spans="1:25" x14ac:dyDescent="0.2">
      <c r="A13" s="235">
        <v>1</v>
      </c>
      <c r="B13" s="235" t="s">
        <v>844</v>
      </c>
      <c r="C13" s="8">
        <v>619</v>
      </c>
      <c r="D13" s="8">
        <v>610</v>
      </c>
      <c r="E13" s="344">
        <v>37.14</v>
      </c>
      <c r="F13" s="344">
        <v>24.76</v>
      </c>
      <c r="G13" s="344">
        <f>SUM(E13:F13)</f>
        <v>61.900000000000006</v>
      </c>
      <c r="H13" s="344">
        <v>0</v>
      </c>
      <c r="I13" s="344">
        <v>0</v>
      </c>
      <c r="J13" s="344">
        <v>0</v>
      </c>
      <c r="K13" s="344">
        <v>36.78</v>
      </c>
      <c r="L13" s="344">
        <v>24.52</v>
      </c>
      <c r="M13" s="344">
        <f>SUM(K13:L13)</f>
        <v>61.3</v>
      </c>
      <c r="N13" s="344">
        <v>36.6</v>
      </c>
      <c r="O13" s="344">
        <v>24.4</v>
      </c>
      <c r="P13" s="344">
        <f>SUM(N13:O13)</f>
        <v>61</v>
      </c>
      <c r="Q13" s="344">
        <f>H13+K13-N13</f>
        <v>0.17999999999999972</v>
      </c>
      <c r="R13" s="344">
        <f t="shared" ref="R13:S13" si="0">I13+L13-O13</f>
        <v>0.12000000000000099</v>
      </c>
      <c r="S13" s="344">
        <f t="shared" si="0"/>
        <v>0.29999999999999716</v>
      </c>
      <c r="T13" s="344" t="s">
        <v>875</v>
      </c>
      <c r="U13" s="8">
        <v>610</v>
      </c>
      <c r="V13" s="8">
        <v>610</v>
      </c>
      <c r="X13" s="412"/>
      <c r="Y13" s="412"/>
    </row>
    <row r="14" spans="1:25" x14ac:dyDescent="0.2">
      <c r="A14" s="235">
        <f>A13+1</f>
        <v>2</v>
      </c>
      <c r="B14" s="235" t="s">
        <v>809</v>
      </c>
      <c r="C14" s="8">
        <v>586</v>
      </c>
      <c r="D14" s="8">
        <v>572</v>
      </c>
      <c r="E14" s="344">
        <v>35.159999999999997</v>
      </c>
      <c r="F14" s="344">
        <v>23.439999999999998</v>
      </c>
      <c r="G14" s="344">
        <f t="shared" ref="G14:G43" si="1">SUM(E14:F14)</f>
        <v>58.599999999999994</v>
      </c>
      <c r="H14" s="344">
        <v>0</v>
      </c>
      <c r="I14" s="344">
        <v>0</v>
      </c>
      <c r="J14" s="344">
        <v>0</v>
      </c>
      <c r="K14" s="344">
        <v>34.82</v>
      </c>
      <c r="L14" s="344">
        <v>23.21</v>
      </c>
      <c r="M14" s="344">
        <f t="shared" ref="M14:M43" si="2">SUM(K14:L14)</f>
        <v>58.03</v>
      </c>
      <c r="N14" s="344">
        <v>34.32</v>
      </c>
      <c r="O14" s="344">
        <v>22.88</v>
      </c>
      <c r="P14" s="344">
        <f t="shared" ref="P14:P43" si="3">SUM(N14:O14)</f>
        <v>57.2</v>
      </c>
      <c r="Q14" s="344">
        <f t="shared" ref="Q14:Q43" si="4">H14+K14-N14</f>
        <v>0.5</v>
      </c>
      <c r="R14" s="344">
        <f t="shared" ref="R14:R43" si="5">I14+L14-O14</f>
        <v>0.33000000000000185</v>
      </c>
      <c r="S14" s="344">
        <f t="shared" ref="S14:S43" si="6">J14+M14-P14</f>
        <v>0.82999999999999829</v>
      </c>
      <c r="T14" s="344" t="s">
        <v>875</v>
      </c>
      <c r="U14" s="8">
        <v>572</v>
      </c>
      <c r="V14" s="8">
        <v>572</v>
      </c>
      <c r="X14" s="412"/>
      <c r="Y14" s="412"/>
    </row>
    <row r="15" spans="1:25" x14ac:dyDescent="0.2">
      <c r="A15" s="235">
        <f t="shared" ref="A15:A43" si="7">A14+1</f>
        <v>3</v>
      </c>
      <c r="B15" s="235" t="s">
        <v>845</v>
      </c>
      <c r="C15" s="8">
        <v>283</v>
      </c>
      <c r="D15" s="8">
        <v>280</v>
      </c>
      <c r="E15" s="344">
        <v>16.979999999999997</v>
      </c>
      <c r="F15" s="344">
        <v>11.32</v>
      </c>
      <c r="G15" s="344">
        <f t="shared" si="1"/>
        <v>28.299999999999997</v>
      </c>
      <c r="H15" s="344">
        <v>0</v>
      </c>
      <c r="I15" s="344">
        <v>0</v>
      </c>
      <c r="J15" s="344">
        <v>0</v>
      </c>
      <c r="K15" s="344">
        <v>16.809999999999999</v>
      </c>
      <c r="L15" s="344">
        <v>11.21</v>
      </c>
      <c r="M15" s="344">
        <f t="shared" si="2"/>
        <v>28.02</v>
      </c>
      <c r="N15" s="344">
        <v>16.8</v>
      </c>
      <c r="O15" s="344">
        <v>11.2</v>
      </c>
      <c r="P15" s="344">
        <f t="shared" si="3"/>
        <v>28</v>
      </c>
      <c r="Q15" s="344">
        <f t="shared" si="4"/>
        <v>9.9999999999980105E-3</v>
      </c>
      <c r="R15" s="344">
        <f t="shared" si="5"/>
        <v>1.0000000000001563E-2</v>
      </c>
      <c r="S15" s="344">
        <f t="shared" si="6"/>
        <v>1.9999999999999574E-2</v>
      </c>
      <c r="T15" s="344" t="s">
        <v>875</v>
      </c>
      <c r="U15" s="8">
        <v>280</v>
      </c>
      <c r="V15" s="8">
        <v>280</v>
      </c>
      <c r="X15" s="412"/>
      <c r="Y15" s="412"/>
    </row>
    <row r="16" spans="1:25" x14ac:dyDescent="0.2">
      <c r="A16" s="235">
        <f t="shared" si="7"/>
        <v>4</v>
      </c>
      <c r="B16" s="235" t="s">
        <v>810</v>
      </c>
      <c r="C16" s="8">
        <v>768</v>
      </c>
      <c r="D16" s="8">
        <v>755</v>
      </c>
      <c r="E16" s="344">
        <v>46.08</v>
      </c>
      <c r="F16" s="344">
        <v>30.72</v>
      </c>
      <c r="G16" s="344">
        <f t="shared" si="1"/>
        <v>76.8</v>
      </c>
      <c r="H16" s="344">
        <v>0</v>
      </c>
      <c r="I16" s="344">
        <v>0</v>
      </c>
      <c r="J16" s="344">
        <v>0</v>
      </c>
      <c r="K16" s="344">
        <v>45.63</v>
      </c>
      <c r="L16" s="344">
        <v>30.42</v>
      </c>
      <c r="M16" s="344">
        <f t="shared" si="2"/>
        <v>76.050000000000011</v>
      </c>
      <c r="N16" s="344">
        <v>45.3</v>
      </c>
      <c r="O16" s="344">
        <v>30.2</v>
      </c>
      <c r="P16" s="344">
        <f t="shared" si="3"/>
        <v>75.5</v>
      </c>
      <c r="Q16" s="344">
        <f t="shared" si="4"/>
        <v>0.3300000000000054</v>
      </c>
      <c r="R16" s="344">
        <f t="shared" si="5"/>
        <v>0.22000000000000242</v>
      </c>
      <c r="S16" s="344">
        <f t="shared" si="6"/>
        <v>0.55000000000001137</v>
      </c>
      <c r="T16" s="344" t="s">
        <v>875</v>
      </c>
      <c r="U16" s="8">
        <v>755</v>
      </c>
      <c r="V16" s="8">
        <v>755</v>
      </c>
      <c r="X16" s="412"/>
      <c r="Y16" s="412"/>
    </row>
    <row r="17" spans="1:25" x14ac:dyDescent="0.2">
      <c r="A17" s="235">
        <f t="shared" si="7"/>
        <v>5</v>
      </c>
      <c r="B17" s="235" t="s">
        <v>811</v>
      </c>
      <c r="C17" s="8">
        <v>492</v>
      </c>
      <c r="D17" s="8">
        <v>479</v>
      </c>
      <c r="E17" s="344">
        <v>29.52</v>
      </c>
      <c r="F17" s="344">
        <v>19.680000000000003</v>
      </c>
      <c r="G17" s="344">
        <f t="shared" si="1"/>
        <v>49.2</v>
      </c>
      <c r="H17" s="344">
        <v>0</v>
      </c>
      <c r="I17" s="344">
        <v>0</v>
      </c>
      <c r="J17" s="344">
        <v>0</v>
      </c>
      <c r="K17" s="344">
        <v>29.23</v>
      </c>
      <c r="L17" s="344">
        <v>19.489999999999998</v>
      </c>
      <c r="M17" s="344">
        <f t="shared" si="2"/>
        <v>48.72</v>
      </c>
      <c r="N17" s="344">
        <v>28.74</v>
      </c>
      <c r="O17" s="344">
        <v>19.16</v>
      </c>
      <c r="P17" s="344">
        <f t="shared" si="3"/>
        <v>47.9</v>
      </c>
      <c r="Q17" s="344">
        <f t="shared" si="4"/>
        <v>0.49000000000000199</v>
      </c>
      <c r="R17" s="344">
        <f t="shared" si="5"/>
        <v>0.32999999999999829</v>
      </c>
      <c r="S17" s="344">
        <f t="shared" si="6"/>
        <v>0.82000000000000028</v>
      </c>
      <c r="T17" s="344" t="s">
        <v>875</v>
      </c>
      <c r="U17" s="8">
        <v>479</v>
      </c>
      <c r="V17" s="8">
        <v>479</v>
      </c>
      <c r="X17" s="412"/>
      <c r="Y17" s="412"/>
    </row>
    <row r="18" spans="1:25" x14ac:dyDescent="0.2">
      <c r="A18" s="235">
        <f t="shared" si="7"/>
        <v>6</v>
      </c>
      <c r="B18" s="235" t="s">
        <v>812</v>
      </c>
      <c r="C18" s="8">
        <v>558</v>
      </c>
      <c r="D18" s="8">
        <v>535</v>
      </c>
      <c r="E18" s="344">
        <v>33.47999999999999</v>
      </c>
      <c r="F18" s="344">
        <v>22.319999999999997</v>
      </c>
      <c r="G18" s="344">
        <f t="shared" si="1"/>
        <v>55.799999999999983</v>
      </c>
      <c r="H18" s="344">
        <v>0</v>
      </c>
      <c r="I18" s="344">
        <v>0</v>
      </c>
      <c r="J18" s="344">
        <v>0</v>
      </c>
      <c r="K18" s="344">
        <v>33.15</v>
      </c>
      <c r="L18" s="344">
        <v>22.1</v>
      </c>
      <c r="M18" s="344">
        <f t="shared" si="2"/>
        <v>55.25</v>
      </c>
      <c r="N18" s="344">
        <v>32.1</v>
      </c>
      <c r="O18" s="344">
        <v>21.4</v>
      </c>
      <c r="P18" s="344">
        <f t="shared" si="3"/>
        <v>53.5</v>
      </c>
      <c r="Q18" s="344">
        <f t="shared" si="4"/>
        <v>1.0499999999999972</v>
      </c>
      <c r="R18" s="344">
        <f t="shared" si="5"/>
        <v>0.70000000000000284</v>
      </c>
      <c r="S18" s="344">
        <f t="shared" si="6"/>
        <v>1.75</v>
      </c>
      <c r="T18" s="344" t="s">
        <v>875</v>
      </c>
      <c r="U18" s="8">
        <v>535</v>
      </c>
      <c r="V18" s="8">
        <v>535</v>
      </c>
      <c r="X18" s="412"/>
      <c r="Y18" s="412"/>
    </row>
    <row r="19" spans="1:25" x14ac:dyDescent="0.2">
      <c r="A19" s="235">
        <f t="shared" si="7"/>
        <v>7</v>
      </c>
      <c r="B19" s="235" t="s">
        <v>813</v>
      </c>
      <c r="C19" s="8">
        <v>402</v>
      </c>
      <c r="D19" s="8">
        <v>390</v>
      </c>
      <c r="E19" s="344">
        <v>24.119999999999994</v>
      </c>
      <c r="F19" s="344">
        <v>16.079999999999995</v>
      </c>
      <c r="G19" s="344">
        <f t="shared" si="1"/>
        <v>40.199999999999989</v>
      </c>
      <c r="H19" s="344">
        <v>0</v>
      </c>
      <c r="I19" s="344">
        <v>0</v>
      </c>
      <c r="J19" s="344">
        <v>0</v>
      </c>
      <c r="K19" s="344">
        <v>23.88</v>
      </c>
      <c r="L19" s="344">
        <v>15.92</v>
      </c>
      <c r="M19" s="344">
        <f t="shared" si="2"/>
        <v>39.799999999999997</v>
      </c>
      <c r="N19" s="344">
        <v>23.4</v>
      </c>
      <c r="O19" s="344">
        <v>15.6</v>
      </c>
      <c r="P19" s="344">
        <f t="shared" si="3"/>
        <v>39</v>
      </c>
      <c r="Q19" s="344">
        <f t="shared" si="4"/>
        <v>0.48000000000000043</v>
      </c>
      <c r="R19" s="344">
        <f t="shared" si="5"/>
        <v>0.32000000000000028</v>
      </c>
      <c r="S19" s="344">
        <f t="shared" si="6"/>
        <v>0.79999999999999716</v>
      </c>
      <c r="T19" s="344" t="s">
        <v>875</v>
      </c>
      <c r="U19" s="8">
        <v>390</v>
      </c>
      <c r="V19" s="8">
        <v>390</v>
      </c>
      <c r="X19" s="412"/>
      <c r="Y19" s="412"/>
    </row>
    <row r="20" spans="1:25" x14ac:dyDescent="0.2">
      <c r="A20" s="235">
        <f t="shared" si="7"/>
        <v>8</v>
      </c>
      <c r="B20" s="235" t="s">
        <v>814</v>
      </c>
      <c r="C20" s="8">
        <v>901</v>
      </c>
      <c r="D20" s="8">
        <v>885</v>
      </c>
      <c r="E20" s="344">
        <v>54.059999999999995</v>
      </c>
      <c r="F20" s="344">
        <v>36.04</v>
      </c>
      <c r="G20" s="344">
        <f t="shared" si="1"/>
        <v>90.1</v>
      </c>
      <c r="H20" s="344">
        <v>0</v>
      </c>
      <c r="I20" s="344">
        <v>0</v>
      </c>
      <c r="J20" s="344">
        <v>0</v>
      </c>
      <c r="K20" s="344">
        <v>53.53</v>
      </c>
      <c r="L20" s="344">
        <v>35.69</v>
      </c>
      <c r="M20" s="344">
        <f t="shared" si="2"/>
        <v>89.22</v>
      </c>
      <c r="N20" s="344">
        <v>53.1</v>
      </c>
      <c r="O20" s="344">
        <v>35.4</v>
      </c>
      <c r="P20" s="344">
        <f t="shared" si="3"/>
        <v>88.5</v>
      </c>
      <c r="Q20" s="344">
        <f t="shared" si="4"/>
        <v>0.42999999999999972</v>
      </c>
      <c r="R20" s="344">
        <f t="shared" si="5"/>
        <v>0.28999999999999915</v>
      </c>
      <c r="S20" s="344">
        <f t="shared" si="6"/>
        <v>0.71999999999999886</v>
      </c>
      <c r="T20" s="344" t="s">
        <v>875</v>
      </c>
      <c r="U20" s="8">
        <v>885</v>
      </c>
      <c r="V20" s="8">
        <v>885</v>
      </c>
      <c r="X20" s="412"/>
      <c r="Y20" s="412"/>
    </row>
    <row r="21" spans="1:25" x14ac:dyDescent="0.2">
      <c r="A21" s="235">
        <f t="shared" si="7"/>
        <v>9</v>
      </c>
      <c r="B21" s="235" t="s">
        <v>815</v>
      </c>
      <c r="C21" s="8">
        <v>556</v>
      </c>
      <c r="D21" s="8">
        <v>545</v>
      </c>
      <c r="E21" s="344">
        <v>33.359999999999992</v>
      </c>
      <c r="F21" s="344">
        <v>22.24</v>
      </c>
      <c r="G21" s="344">
        <f t="shared" si="1"/>
        <v>55.599999999999994</v>
      </c>
      <c r="H21" s="344">
        <v>0</v>
      </c>
      <c r="I21" s="344">
        <v>0</v>
      </c>
      <c r="J21" s="344">
        <v>0</v>
      </c>
      <c r="K21" s="344">
        <v>33.03</v>
      </c>
      <c r="L21" s="344">
        <v>22.02</v>
      </c>
      <c r="M21" s="344">
        <f t="shared" si="2"/>
        <v>55.05</v>
      </c>
      <c r="N21" s="344">
        <v>32.700000000000003</v>
      </c>
      <c r="O21" s="344">
        <v>21.8</v>
      </c>
      <c r="P21" s="344">
        <f t="shared" si="3"/>
        <v>54.5</v>
      </c>
      <c r="Q21" s="344">
        <f t="shared" si="4"/>
        <v>0.32999999999999829</v>
      </c>
      <c r="R21" s="344">
        <f t="shared" si="5"/>
        <v>0.21999999999999886</v>
      </c>
      <c r="S21" s="344">
        <f t="shared" si="6"/>
        <v>0.54999999999999716</v>
      </c>
      <c r="T21" s="344" t="s">
        <v>875</v>
      </c>
      <c r="U21" s="8">
        <v>545</v>
      </c>
      <c r="V21" s="8">
        <v>545</v>
      </c>
      <c r="X21" s="412"/>
      <c r="Y21" s="412"/>
    </row>
    <row r="22" spans="1:25" x14ac:dyDescent="0.2">
      <c r="A22" s="235">
        <f t="shared" si="7"/>
        <v>10</v>
      </c>
      <c r="B22" s="235" t="s">
        <v>816</v>
      </c>
      <c r="C22" s="8">
        <v>984</v>
      </c>
      <c r="D22" s="8">
        <v>956</v>
      </c>
      <c r="E22" s="344">
        <v>59.04</v>
      </c>
      <c r="F22" s="344">
        <v>39.360000000000007</v>
      </c>
      <c r="G22" s="344">
        <f t="shared" si="1"/>
        <v>98.4</v>
      </c>
      <c r="H22" s="344">
        <v>0</v>
      </c>
      <c r="I22" s="344">
        <v>0</v>
      </c>
      <c r="J22" s="344">
        <v>0</v>
      </c>
      <c r="K22" s="344">
        <v>58.46</v>
      </c>
      <c r="L22" s="344">
        <v>38.979999999999997</v>
      </c>
      <c r="M22" s="344">
        <f t="shared" si="2"/>
        <v>97.44</v>
      </c>
      <c r="N22" s="344">
        <v>57.36</v>
      </c>
      <c r="O22" s="344">
        <v>38.24</v>
      </c>
      <c r="P22" s="344">
        <f t="shared" si="3"/>
        <v>95.6</v>
      </c>
      <c r="Q22" s="344">
        <f t="shared" si="4"/>
        <v>1.1000000000000014</v>
      </c>
      <c r="R22" s="344">
        <f t="shared" si="5"/>
        <v>0.73999999999999488</v>
      </c>
      <c r="S22" s="344">
        <f t="shared" si="6"/>
        <v>1.8400000000000034</v>
      </c>
      <c r="T22" s="344" t="s">
        <v>875</v>
      </c>
      <c r="U22" s="8">
        <v>956</v>
      </c>
      <c r="V22" s="8">
        <v>956</v>
      </c>
      <c r="X22" s="412"/>
      <c r="Y22" s="412"/>
    </row>
    <row r="23" spans="1:25" x14ac:dyDescent="0.2">
      <c r="A23" s="235">
        <f t="shared" si="7"/>
        <v>11</v>
      </c>
      <c r="B23" s="235" t="s">
        <v>846</v>
      </c>
      <c r="C23" s="8">
        <v>430</v>
      </c>
      <c r="D23" s="8">
        <v>398</v>
      </c>
      <c r="E23" s="344">
        <v>25.799999999999994</v>
      </c>
      <c r="F23" s="344">
        <v>17.2</v>
      </c>
      <c r="G23" s="344">
        <f t="shared" si="1"/>
        <v>42.999999999999993</v>
      </c>
      <c r="H23" s="344">
        <v>0</v>
      </c>
      <c r="I23" s="344">
        <v>0</v>
      </c>
      <c r="J23" s="344">
        <v>0</v>
      </c>
      <c r="K23" s="344">
        <v>25.55</v>
      </c>
      <c r="L23" s="344">
        <v>17.03</v>
      </c>
      <c r="M23" s="344">
        <f t="shared" si="2"/>
        <v>42.58</v>
      </c>
      <c r="N23" s="344">
        <v>23.88</v>
      </c>
      <c r="O23" s="344">
        <v>15.92</v>
      </c>
      <c r="P23" s="344">
        <f t="shared" si="3"/>
        <v>39.799999999999997</v>
      </c>
      <c r="Q23" s="344">
        <f t="shared" si="4"/>
        <v>1.6700000000000017</v>
      </c>
      <c r="R23" s="344">
        <f t="shared" si="5"/>
        <v>1.1100000000000012</v>
      </c>
      <c r="S23" s="344">
        <f t="shared" si="6"/>
        <v>2.7800000000000011</v>
      </c>
      <c r="T23" s="344" t="s">
        <v>875</v>
      </c>
      <c r="U23" s="8">
        <v>398</v>
      </c>
      <c r="V23" s="8">
        <v>398</v>
      </c>
      <c r="X23" s="412"/>
      <c r="Y23" s="412"/>
    </row>
    <row r="24" spans="1:25" x14ac:dyDescent="0.2">
      <c r="A24" s="235">
        <f t="shared" si="7"/>
        <v>12</v>
      </c>
      <c r="B24" s="235" t="s">
        <v>817</v>
      </c>
      <c r="C24" s="8">
        <v>557</v>
      </c>
      <c r="D24" s="8">
        <v>533</v>
      </c>
      <c r="E24" s="344">
        <v>33.419999999999995</v>
      </c>
      <c r="F24" s="344">
        <v>22.28</v>
      </c>
      <c r="G24" s="344">
        <f t="shared" si="1"/>
        <v>55.699999999999996</v>
      </c>
      <c r="H24" s="344">
        <v>0</v>
      </c>
      <c r="I24" s="344">
        <v>0</v>
      </c>
      <c r="J24" s="344">
        <v>0</v>
      </c>
      <c r="K24" s="344">
        <v>33.090000000000003</v>
      </c>
      <c r="L24" s="344">
        <v>22.06</v>
      </c>
      <c r="M24" s="344">
        <f t="shared" si="2"/>
        <v>55.150000000000006</v>
      </c>
      <c r="N24" s="344">
        <v>31.98</v>
      </c>
      <c r="O24" s="344">
        <v>21.32</v>
      </c>
      <c r="P24" s="344">
        <f t="shared" si="3"/>
        <v>53.3</v>
      </c>
      <c r="Q24" s="344">
        <f t="shared" si="4"/>
        <v>1.110000000000003</v>
      </c>
      <c r="R24" s="344">
        <f t="shared" si="5"/>
        <v>0.73999999999999844</v>
      </c>
      <c r="S24" s="344">
        <f t="shared" si="6"/>
        <v>1.8500000000000085</v>
      </c>
      <c r="T24" s="344" t="s">
        <v>875</v>
      </c>
      <c r="U24" s="8">
        <v>533</v>
      </c>
      <c r="V24" s="8">
        <v>533</v>
      </c>
      <c r="X24" s="412"/>
      <c r="Y24" s="412"/>
    </row>
    <row r="25" spans="1:25" x14ac:dyDescent="0.2">
      <c r="A25" s="235">
        <f t="shared" si="7"/>
        <v>13</v>
      </c>
      <c r="B25" s="235" t="s">
        <v>818</v>
      </c>
      <c r="C25" s="8">
        <v>1377</v>
      </c>
      <c r="D25" s="8">
        <v>1360</v>
      </c>
      <c r="E25" s="344">
        <v>82.61999999999999</v>
      </c>
      <c r="F25" s="344">
        <v>55.08</v>
      </c>
      <c r="G25" s="344">
        <f t="shared" si="1"/>
        <v>137.69999999999999</v>
      </c>
      <c r="H25" s="344">
        <v>0</v>
      </c>
      <c r="I25" s="344">
        <v>0</v>
      </c>
      <c r="J25" s="344">
        <v>0</v>
      </c>
      <c r="K25" s="344">
        <v>81.81</v>
      </c>
      <c r="L25" s="344">
        <v>54.54</v>
      </c>
      <c r="M25" s="344">
        <f t="shared" si="2"/>
        <v>136.35</v>
      </c>
      <c r="N25" s="344">
        <v>81.599999999999994</v>
      </c>
      <c r="O25" s="344">
        <v>54.4</v>
      </c>
      <c r="P25" s="344">
        <f t="shared" si="3"/>
        <v>136</v>
      </c>
      <c r="Q25" s="344">
        <f t="shared" si="4"/>
        <v>0.21000000000000796</v>
      </c>
      <c r="R25" s="344">
        <f t="shared" si="5"/>
        <v>0.14000000000000057</v>
      </c>
      <c r="S25" s="344">
        <f t="shared" si="6"/>
        <v>0.34999999999999432</v>
      </c>
      <c r="T25" s="344" t="s">
        <v>875</v>
      </c>
      <c r="U25" s="8">
        <v>1360</v>
      </c>
      <c r="V25" s="8">
        <v>1360</v>
      </c>
      <c r="X25" s="412"/>
      <c r="Y25" s="412"/>
    </row>
    <row r="26" spans="1:25" x14ac:dyDescent="0.2">
      <c r="A26" s="235">
        <f t="shared" si="7"/>
        <v>14</v>
      </c>
      <c r="B26" s="235" t="s">
        <v>847</v>
      </c>
      <c r="C26" s="8">
        <v>527</v>
      </c>
      <c r="D26" s="8">
        <v>519</v>
      </c>
      <c r="E26" s="344">
        <v>31.62</v>
      </c>
      <c r="F26" s="344">
        <v>21.080000000000002</v>
      </c>
      <c r="G26" s="344">
        <f t="shared" si="1"/>
        <v>52.7</v>
      </c>
      <c r="H26" s="344">
        <v>0</v>
      </c>
      <c r="I26" s="344">
        <v>0</v>
      </c>
      <c r="J26" s="344">
        <v>0</v>
      </c>
      <c r="K26" s="344">
        <v>31.31</v>
      </c>
      <c r="L26" s="344">
        <v>20.87</v>
      </c>
      <c r="M26" s="344">
        <f t="shared" si="2"/>
        <v>52.18</v>
      </c>
      <c r="N26" s="344">
        <v>31.14</v>
      </c>
      <c r="O26" s="344">
        <v>20.76</v>
      </c>
      <c r="P26" s="344">
        <f t="shared" si="3"/>
        <v>51.900000000000006</v>
      </c>
      <c r="Q26" s="344">
        <f t="shared" si="4"/>
        <v>0.16999999999999815</v>
      </c>
      <c r="R26" s="344">
        <f t="shared" si="5"/>
        <v>0.10999999999999943</v>
      </c>
      <c r="S26" s="344">
        <f t="shared" si="6"/>
        <v>0.27999999999999403</v>
      </c>
      <c r="T26" s="344" t="s">
        <v>875</v>
      </c>
      <c r="U26" s="8">
        <v>519</v>
      </c>
      <c r="V26" s="8">
        <v>519</v>
      </c>
      <c r="X26" s="412"/>
      <c r="Y26" s="412"/>
    </row>
    <row r="27" spans="1:25" x14ac:dyDescent="0.2">
      <c r="A27" s="235">
        <f t="shared" si="7"/>
        <v>15</v>
      </c>
      <c r="B27" s="235" t="s">
        <v>819</v>
      </c>
      <c r="C27" s="8">
        <v>763</v>
      </c>
      <c r="D27" s="8">
        <v>656</v>
      </c>
      <c r="E27" s="344">
        <v>45.779999999999994</v>
      </c>
      <c r="F27" s="344">
        <v>30.52</v>
      </c>
      <c r="G27" s="344">
        <f t="shared" si="1"/>
        <v>76.3</v>
      </c>
      <c r="H27" s="344">
        <v>0</v>
      </c>
      <c r="I27" s="344">
        <v>0</v>
      </c>
      <c r="J27" s="344">
        <v>0</v>
      </c>
      <c r="K27" s="344">
        <v>45.33</v>
      </c>
      <c r="L27" s="344">
        <v>30.22</v>
      </c>
      <c r="M27" s="344">
        <f t="shared" si="2"/>
        <v>75.55</v>
      </c>
      <c r="N27" s="344">
        <v>39.36</v>
      </c>
      <c r="O27" s="344">
        <v>26.24</v>
      </c>
      <c r="P27" s="344">
        <f t="shared" si="3"/>
        <v>65.599999999999994</v>
      </c>
      <c r="Q27" s="344">
        <f t="shared" si="4"/>
        <v>5.9699999999999989</v>
      </c>
      <c r="R27" s="344">
        <f t="shared" si="5"/>
        <v>3.9800000000000004</v>
      </c>
      <c r="S27" s="344">
        <f t="shared" si="6"/>
        <v>9.9500000000000028</v>
      </c>
      <c r="T27" s="344" t="s">
        <v>875</v>
      </c>
      <c r="U27" s="8">
        <v>656</v>
      </c>
      <c r="V27" s="8">
        <v>656</v>
      </c>
      <c r="X27" s="412"/>
      <c r="Y27" s="412"/>
    </row>
    <row r="28" spans="1:25" x14ac:dyDescent="0.2">
      <c r="A28" s="235">
        <f t="shared" si="7"/>
        <v>16</v>
      </c>
      <c r="B28" s="235" t="s">
        <v>820</v>
      </c>
      <c r="C28" s="8">
        <v>347</v>
      </c>
      <c r="D28" s="8">
        <v>333</v>
      </c>
      <c r="E28" s="344">
        <v>20.82</v>
      </c>
      <c r="F28" s="344">
        <v>13.880000000000003</v>
      </c>
      <c r="G28" s="344">
        <f t="shared" si="1"/>
        <v>34.700000000000003</v>
      </c>
      <c r="H28" s="344">
        <v>0</v>
      </c>
      <c r="I28" s="344">
        <v>0</v>
      </c>
      <c r="J28" s="344">
        <v>0</v>
      </c>
      <c r="K28" s="344">
        <v>20.62</v>
      </c>
      <c r="L28" s="344">
        <v>13.74</v>
      </c>
      <c r="M28" s="344">
        <f t="shared" si="2"/>
        <v>34.36</v>
      </c>
      <c r="N28" s="344">
        <v>19.98</v>
      </c>
      <c r="O28" s="344">
        <v>13.32</v>
      </c>
      <c r="P28" s="344">
        <f t="shared" si="3"/>
        <v>33.299999999999997</v>
      </c>
      <c r="Q28" s="344">
        <f t="shared" si="4"/>
        <v>0.64000000000000057</v>
      </c>
      <c r="R28" s="344">
        <f t="shared" si="5"/>
        <v>0.41999999999999993</v>
      </c>
      <c r="S28" s="344">
        <f t="shared" si="6"/>
        <v>1.0600000000000023</v>
      </c>
      <c r="T28" s="344" t="s">
        <v>875</v>
      </c>
      <c r="U28" s="8">
        <v>333</v>
      </c>
      <c r="V28" s="8">
        <v>333</v>
      </c>
      <c r="X28" s="412"/>
      <c r="Y28" s="412"/>
    </row>
    <row r="29" spans="1:25" x14ac:dyDescent="0.2">
      <c r="A29" s="235">
        <f t="shared" si="7"/>
        <v>17</v>
      </c>
      <c r="B29" s="235" t="s">
        <v>821</v>
      </c>
      <c r="C29" s="8">
        <v>743</v>
      </c>
      <c r="D29" s="8">
        <v>720</v>
      </c>
      <c r="E29" s="344">
        <v>44.58</v>
      </c>
      <c r="F29" s="344">
        <v>29.72</v>
      </c>
      <c r="G29" s="344">
        <f t="shared" si="1"/>
        <v>74.3</v>
      </c>
      <c r="H29" s="344">
        <v>0</v>
      </c>
      <c r="I29" s="344">
        <v>0</v>
      </c>
      <c r="J29" s="344">
        <v>0</v>
      </c>
      <c r="K29" s="344">
        <v>44.14</v>
      </c>
      <c r="L29" s="344">
        <v>29.43</v>
      </c>
      <c r="M29" s="344">
        <f t="shared" si="2"/>
        <v>73.569999999999993</v>
      </c>
      <c r="N29" s="344">
        <v>43.2</v>
      </c>
      <c r="O29" s="344">
        <v>28.8</v>
      </c>
      <c r="P29" s="344">
        <f t="shared" si="3"/>
        <v>72</v>
      </c>
      <c r="Q29" s="344">
        <f t="shared" si="4"/>
        <v>0.93999999999999773</v>
      </c>
      <c r="R29" s="344">
        <f t="shared" si="5"/>
        <v>0.62999999999999901</v>
      </c>
      <c r="S29" s="344">
        <f t="shared" si="6"/>
        <v>1.5699999999999932</v>
      </c>
      <c r="T29" s="344" t="s">
        <v>875</v>
      </c>
      <c r="U29" s="8">
        <v>720</v>
      </c>
      <c r="V29" s="8">
        <v>720</v>
      </c>
      <c r="X29" s="412"/>
      <c r="Y29" s="412"/>
    </row>
    <row r="30" spans="1:25" x14ac:dyDescent="0.2">
      <c r="A30" s="235">
        <f t="shared" si="7"/>
        <v>18</v>
      </c>
      <c r="B30" s="235" t="s">
        <v>822</v>
      </c>
      <c r="C30" s="8">
        <v>698</v>
      </c>
      <c r="D30" s="8">
        <v>690</v>
      </c>
      <c r="E30" s="344">
        <v>41.879999999999995</v>
      </c>
      <c r="F30" s="344">
        <v>27.92</v>
      </c>
      <c r="G30" s="344">
        <f t="shared" si="1"/>
        <v>69.8</v>
      </c>
      <c r="H30" s="344">
        <v>0</v>
      </c>
      <c r="I30" s="344">
        <v>0</v>
      </c>
      <c r="J30" s="344">
        <v>0</v>
      </c>
      <c r="K30" s="344">
        <v>41.47</v>
      </c>
      <c r="L30" s="344">
        <v>27.65</v>
      </c>
      <c r="M30" s="344">
        <f t="shared" si="2"/>
        <v>69.12</v>
      </c>
      <c r="N30" s="344">
        <v>41.4</v>
      </c>
      <c r="O30" s="344">
        <v>27.6</v>
      </c>
      <c r="P30" s="344">
        <f t="shared" si="3"/>
        <v>69</v>
      </c>
      <c r="Q30" s="344">
        <f t="shared" si="4"/>
        <v>7.0000000000000284E-2</v>
      </c>
      <c r="R30" s="344">
        <f t="shared" si="5"/>
        <v>4.9999999999997158E-2</v>
      </c>
      <c r="S30" s="344">
        <f t="shared" si="6"/>
        <v>0.12000000000000455</v>
      </c>
      <c r="T30" s="344" t="s">
        <v>875</v>
      </c>
      <c r="U30" s="8">
        <v>690</v>
      </c>
      <c r="V30" s="8">
        <v>690</v>
      </c>
      <c r="X30" s="412"/>
      <c r="Y30" s="412"/>
    </row>
    <row r="31" spans="1:25" x14ac:dyDescent="0.2">
      <c r="A31" s="235">
        <f t="shared" si="7"/>
        <v>19</v>
      </c>
      <c r="B31" s="235" t="s">
        <v>848</v>
      </c>
      <c r="C31" s="8">
        <v>418</v>
      </c>
      <c r="D31" s="8">
        <v>405</v>
      </c>
      <c r="E31" s="344">
        <v>25.08</v>
      </c>
      <c r="F31" s="344">
        <v>16.72</v>
      </c>
      <c r="G31" s="344">
        <f t="shared" si="1"/>
        <v>41.8</v>
      </c>
      <c r="H31" s="344">
        <v>0</v>
      </c>
      <c r="I31" s="344">
        <v>0</v>
      </c>
      <c r="J31" s="344">
        <v>0</v>
      </c>
      <c r="K31" s="344">
        <v>24.84</v>
      </c>
      <c r="L31" s="344">
        <v>16.559999999999999</v>
      </c>
      <c r="M31" s="344">
        <f t="shared" si="2"/>
        <v>41.4</v>
      </c>
      <c r="N31" s="344">
        <v>24.3</v>
      </c>
      <c r="O31" s="344">
        <v>16.2</v>
      </c>
      <c r="P31" s="344">
        <f t="shared" si="3"/>
        <v>40.5</v>
      </c>
      <c r="Q31" s="344">
        <f t="shared" si="4"/>
        <v>0.53999999999999915</v>
      </c>
      <c r="R31" s="344">
        <f t="shared" si="5"/>
        <v>0.35999999999999943</v>
      </c>
      <c r="S31" s="344">
        <f t="shared" si="6"/>
        <v>0.89999999999999858</v>
      </c>
      <c r="T31" s="344" t="s">
        <v>875</v>
      </c>
      <c r="U31" s="8">
        <v>405</v>
      </c>
      <c r="V31" s="8">
        <v>405</v>
      </c>
      <c r="X31" s="412"/>
      <c r="Y31" s="412"/>
    </row>
    <row r="32" spans="1:25" x14ac:dyDescent="0.2">
      <c r="A32" s="235">
        <f t="shared" si="7"/>
        <v>20</v>
      </c>
      <c r="B32" s="235" t="s">
        <v>823</v>
      </c>
      <c r="C32" s="8">
        <v>1027</v>
      </c>
      <c r="D32" s="8">
        <v>1000</v>
      </c>
      <c r="E32" s="344">
        <v>61.62</v>
      </c>
      <c r="F32" s="344">
        <v>41.080000000000005</v>
      </c>
      <c r="G32" s="344">
        <f t="shared" si="1"/>
        <v>102.7</v>
      </c>
      <c r="H32" s="344">
        <v>0</v>
      </c>
      <c r="I32" s="344">
        <v>0</v>
      </c>
      <c r="J32" s="344">
        <v>0</v>
      </c>
      <c r="K32" s="344">
        <v>61.02</v>
      </c>
      <c r="L32" s="344">
        <v>40.68</v>
      </c>
      <c r="M32" s="344">
        <f t="shared" si="2"/>
        <v>101.7</v>
      </c>
      <c r="N32" s="344">
        <v>60</v>
      </c>
      <c r="O32" s="344">
        <v>40</v>
      </c>
      <c r="P32" s="344">
        <f t="shared" si="3"/>
        <v>100</v>
      </c>
      <c r="Q32" s="344">
        <f t="shared" si="4"/>
        <v>1.0200000000000031</v>
      </c>
      <c r="R32" s="344">
        <f t="shared" si="5"/>
        <v>0.67999999999999972</v>
      </c>
      <c r="S32" s="344">
        <f t="shared" si="6"/>
        <v>1.7000000000000028</v>
      </c>
      <c r="T32" s="344" t="s">
        <v>875</v>
      </c>
      <c r="U32" s="8">
        <v>1000</v>
      </c>
      <c r="V32" s="8">
        <v>1000</v>
      </c>
      <c r="X32" s="412"/>
      <c r="Y32" s="412"/>
    </row>
    <row r="33" spans="1:25" x14ac:dyDescent="0.2">
      <c r="A33" s="235">
        <f t="shared" si="7"/>
        <v>21</v>
      </c>
      <c r="B33" s="235" t="s">
        <v>824</v>
      </c>
      <c r="C33" s="8">
        <v>550</v>
      </c>
      <c r="D33" s="8">
        <v>530</v>
      </c>
      <c r="E33" s="344">
        <v>33</v>
      </c>
      <c r="F33" s="344">
        <v>22</v>
      </c>
      <c r="G33" s="344">
        <f t="shared" si="1"/>
        <v>55</v>
      </c>
      <c r="H33" s="344">
        <v>0</v>
      </c>
      <c r="I33" s="344">
        <v>0</v>
      </c>
      <c r="J33" s="344">
        <v>0</v>
      </c>
      <c r="K33" s="344">
        <v>32.68</v>
      </c>
      <c r="L33" s="344">
        <v>21.79</v>
      </c>
      <c r="M33" s="344">
        <f t="shared" si="2"/>
        <v>54.47</v>
      </c>
      <c r="N33" s="344">
        <v>31.8</v>
      </c>
      <c r="O33" s="344">
        <v>21.2</v>
      </c>
      <c r="P33" s="344">
        <f t="shared" si="3"/>
        <v>53</v>
      </c>
      <c r="Q33" s="344">
        <f t="shared" si="4"/>
        <v>0.87999999999999901</v>
      </c>
      <c r="R33" s="344">
        <f t="shared" si="5"/>
        <v>0.58999999999999986</v>
      </c>
      <c r="S33" s="344">
        <f t="shared" si="6"/>
        <v>1.4699999999999989</v>
      </c>
      <c r="T33" s="344" t="s">
        <v>875</v>
      </c>
      <c r="U33" s="8">
        <v>530</v>
      </c>
      <c r="V33" s="8">
        <v>530</v>
      </c>
      <c r="X33" s="412"/>
      <c r="Y33" s="412"/>
    </row>
    <row r="34" spans="1:25" x14ac:dyDescent="0.2">
      <c r="A34" s="235">
        <f t="shared" si="7"/>
        <v>22</v>
      </c>
      <c r="B34" s="235" t="s">
        <v>825</v>
      </c>
      <c r="C34" s="8">
        <v>425</v>
      </c>
      <c r="D34" s="8">
        <v>415</v>
      </c>
      <c r="E34" s="344">
        <v>25.499999999999996</v>
      </c>
      <c r="F34" s="344">
        <v>16.999999999999996</v>
      </c>
      <c r="G34" s="344">
        <f t="shared" si="1"/>
        <v>42.499999999999993</v>
      </c>
      <c r="H34" s="344">
        <v>0</v>
      </c>
      <c r="I34" s="344">
        <v>0</v>
      </c>
      <c r="J34" s="344">
        <v>0</v>
      </c>
      <c r="K34" s="344">
        <v>25.25</v>
      </c>
      <c r="L34" s="344">
        <v>16.829999999999998</v>
      </c>
      <c r="M34" s="344">
        <f t="shared" si="2"/>
        <v>42.08</v>
      </c>
      <c r="N34" s="344">
        <v>24.9</v>
      </c>
      <c r="O34" s="344">
        <v>16.600000000000001</v>
      </c>
      <c r="P34" s="344">
        <f t="shared" si="3"/>
        <v>41.5</v>
      </c>
      <c r="Q34" s="344">
        <f t="shared" si="4"/>
        <v>0.35000000000000142</v>
      </c>
      <c r="R34" s="344">
        <f t="shared" si="5"/>
        <v>0.22999999999999687</v>
      </c>
      <c r="S34" s="344">
        <f t="shared" si="6"/>
        <v>0.57999999999999829</v>
      </c>
      <c r="T34" s="344" t="s">
        <v>875</v>
      </c>
      <c r="U34" s="8">
        <v>415</v>
      </c>
      <c r="V34" s="8">
        <v>415</v>
      </c>
      <c r="X34" s="412"/>
      <c r="Y34" s="412"/>
    </row>
    <row r="35" spans="1:25" x14ac:dyDescent="0.2">
      <c r="A35" s="235">
        <f t="shared" si="7"/>
        <v>23</v>
      </c>
      <c r="B35" s="235" t="s">
        <v>826</v>
      </c>
      <c r="C35" s="8">
        <v>808</v>
      </c>
      <c r="D35" s="8">
        <v>795</v>
      </c>
      <c r="E35" s="344">
        <v>48.48</v>
      </c>
      <c r="F35" s="344">
        <v>32.32</v>
      </c>
      <c r="G35" s="344">
        <f t="shared" si="1"/>
        <v>80.8</v>
      </c>
      <c r="H35" s="344">
        <v>0</v>
      </c>
      <c r="I35" s="344">
        <v>0</v>
      </c>
      <c r="J35" s="344">
        <v>0</v>
      </c>
      <c r="K35" s="344">
        <v>48.01</v>
      </c>
      <c r="L35" s="344">
        <v>32</v>
      </c>
      <c r="M35" s="344">
        <f t="shared" si="2"/>
        <v>80.009999999999991</v>
      </c>
      <c r="N35" s="344">
        <v>47.7</v>
      </c>
      <c r="O35" s="344">
        <v>31.8</v>
      </c>
      <c r="P35" s="344">
        <f t="shared" si="3"/>
        <v>79.5</v>
      </c>
      <c r="Q35" s="344">
        <f t="shared" si="4"/>
        <v>0.30999999999999517</v>
      </c>
      <c r="R35" s="344">
        <f t="shared" si="5"/>
        <v>0.19999999999999929</v>
      </c>
      <c r="S35" s="344">
        <f t="shared" si="6"/>
        <v>0.50999999999999091</v>
      </c>
      <c r="T35" s="344" t="s">
        <v>875</v>
      </c>
      <c r="U35" s="8">
        <v>795</v>
      </c>
      <c r="V35" s="8">
        <v>795</v>
      </c>
      <c r="X35" s="412"/>
      <c r="Y35" s="412"/>
    </row>
    <row r="36" spans="1:25" x14ac:dyDescent="0.2">
      <c r="A36" s="235">
        <f t="shared" si="7"/>
        <v>24</v>
      </c>
      <c r="B36" s="235" t="s">
        <v>827</v>
      </c>
      <c r="C36" s="8">
        <v>826</v>
      </c>
      <c r="D36" s="8">
        <v>801</v>
      </c>
      <c r="E36" s="344">
        <v>49.559999999999995</v>
      </c>
      <c r="F36" s="344">
        <v>33.04</v>
      </c>
      <c r="G36" s="344">
        <f t="shared" si="1"/>
        <v>82.6</v>
      </c>
      <c r="H36" s="344">
        <v>0</v>
      </c>
      <c r="I36" s="344">
        <v>0</v>
      </c>
      <c r="J36" s="344">
        <v>0</v>
      </c>
      <c r="K36" s="344">
        <v>49.08</v>
      </c>
      <c r="L36" s="344">
        <v>32.72</v>
      </c>
      <c r="M36" s="344">
        <f t="shared" si="2"/>
        <v>81.8</v>
      </c>
      <c r="N36" s="344">
        <v>48.06</v>
      </c>
      <c r="O36" s="344">
        <v>32.04</v>
      </c>
      <c r="P36" s="344">
        <f t="shared" si="3"/>
        <v>80.099999999999994</v>
      </c>
      <c r="Q36" s="344">
        <f t="shared" si="4"/>
        <v>1.019999999999996</v>
      </c>
      <c r="R36" s="344">
        <f t="shared" si="5"/>
        <v>0.67999999999999972</v>
      </c>
      <c r="S36" s="344">
        <f t="shared" si="6"/>
        <v>1.7000000000000028</v>
      </c>
      <c r="T36" s="344" t="s">
        <v>875</v>
      </c>
      <c r="U36" s="8">
        <v>801</v>
      </c>
      <c r="V36" s="8">
        <v>801</v>
      </c>
      <c r="X36" s="412"/>
      <c r="Y36" s="412"/>
    </row>
    <row r="37" spans="1:25" x14ac:dyDescent="0.2">
      <c r="A37" s="235">
        <f t="shared" si="7"/>
        <v>25</v>
      </c>
      <c r="B37" s="235" t="s">
        <v>828</v>
      </c>
      <c r="C37" s="8">
        <v>819</v>
      </c>
      <c r="D37" s="8">
        <v>806</v>
      </c>
      <c r="E37" s="344">
        <v>49.139999999999993</v>
      </c>
      <c r="F37" s="344">
        <v>32.76</v>
      </c>
      <c r="G37" s="344">
        <f t="shared" si="1"/>
        <v>81.899999999999991</v>
      </c>
      <c r="H37" s="344">
        <v>0</v>
      </c>
      <c r="I37" s="344">
        <v>0</v>
      </c>
      <c r="J37" s="344">
        <v>0</v>
      </c>
      <c r="K37" s="344">
        <v>48.66</v>
      </c>
      <c r="L37" s="344">
        <v>32.44</v>
      </c>
      <c r="M37" s="344">
        <f t="shared" si="2"/>
        <v>81.099999999999994</v>
      </c>
      <c r="N37" s="344">
        <v>48.36</v>
      </c>
      <c r="O37" s="344">
        <v>32.24</v>
      </c>
      <c r="P37" s="344">
        <f t="shared" si="3"/>
        <v>80.599999999999994</v>
      </c>
      <c r="Q37" s="344">
        <f t="shared" si="4"/>
        <v>0.29999999999999716</v>
      </c>
      <c r="R37" s="344">
        <f t="shared" si="5"/>
        <v>0.19999999999999574</v>
      </c>
      <c r="S37" s="344">
        <f t="shared" si="6"/>
        <v>0.5</v>
      </c>
      <c r="T37" s="344" t="s">
        <v>875</v>
      </c>
      <c r="U37" s="8">
        <v>806</v>
      </c>
      <c r="V37" s="8">
        <v>806</v>
      </c>
      <c r="X37" s="412"/>
      <c r="Y37" s="412"/>
    </row>
    <row r="38" spans="1:25" x14ac:dyDescent="0.2">
      <c r="A38" s="235">
        <f t="shared" si="7"/>
        <v>26</v>
      </c>
      <c r="B38" s="235" t="s">
        <v>829</v>
      </c>
      <c r="C38" s="8">
        <v>462</v>
      </c>
      <c r="D38" s="8">
        <v>450</v>
      </c>
      <c r="E38" s="344">
        <v>27.719999999999995</v>
      </c>
      <c r="F38" s="344">
        <v>18.48</v>
      </c>
      <c r="G38" s="344">
        <f t="shared" si="1"/>
        <v>46.199999999999996</v>
      </c>
      <c r="H38" s="344">
        <v>0</v>
      </c>
      <c r="I38" s="344">
        <v>0</v>
      </c>
      <c r="J38" s="344">
        <v>0</v>
      </c>
      <c r="K38" s="344">
        <v>27.45</v>
      </c>
      <c r="L38" s="344">
        <v>18.3</v>
      </c>
      <c r="M38" s="344">
        <f t="shared" si="2"/>
        <v>45.75</v>
      </c>
      <c r="N38" s="344">
        <v>27</v>
      </c>
      <c r="O38" s="344">
        <v>18</v>
      </c>
      <c r="P38" s="344">
        <f t="shared" si="3"/>
        <v>45</v>
      </c>
      <c r="Q38" s="344">
        <f t="shared" si="4"/>
        <v>0.44999999999999929</v>
      </c>
      <c r="R38" s="344">
        <f t="shared" si="5"/>
        <v>0.30000000000000071</v>
      </c>
      <c r="S38" s="344">
        <f t="shared" si="6"/>
        <v>0.75</v>
      </c>
      <c r="T38" s="344" t="s">
        <v>875</v>
      </c>
      <c r="U38" s="8">
        <v>450</v>
      </c>
      <c r="V38" s="8">
        <v>450</v>
      </c>
      <c r="X38" s="412"/>
      <c r="Y38" s="412"/>
    </row>
    <row r="39" spans="1:25" x14ac:dyDescent="0.2">
      <c r="A39" s="235">
        <f t="shared" si="7"/>
        <v>27</v>
      </c>
      <c r="B39" s="235" t="s">
        <v>830</v>
      </c>
      <c r="C39" s="8">
        <v>779</v>
      </c>
      <c r="D39" s="8">
        <v>757</v>
      </c>
      <c r="E39" s="344">
        <v>46.739999999999995</v>
      </c>
      <c r="F39" s="344">
        <v>31.159999999999997</v>
      </c>
      <c r="G39" s="344">
        <f t="shared" si="1"/>
        <v>77.899999999999991</v>
      </c>
      <c r="H39" s="344">
        <v>0</v>
      </c>
      <c r="I39" s="344">
        <v>0</v>
      </c>
      <c r="J39" s="344">
        <v>0</v>
      </c>
      <c r="K39" s="344">
        <v>46.28</v>
      </c>
      <c r="L39" s="344">
        <v>30.86</v>
      </c>
      <c r="M39" s="344">
        <f t="shared" si="2"/>
        <v>77.14</v>
      </c>
      <c r="N39" s="344">
        <v>45.42</v>
      </c>
      <c r="O39" s="344">
        <v>30.28</v>
      </c>
      <c r="P39" s="344">
        <f t="shared" si="3"/>
        <v>75.7</v>
      </c>
      <c r="Q39" s="344">
        <f t="shared" si="4"/>
        <v>0.85999999999999943</v>
      </c>
      <c r="R39" s="344">
        <f t="shared" si="5"/>
        <v>0.57999999999999829</v>
      </c>
      <c r="S39" s="344">
        <f t="shared" si="6"/>
        <v>1.4399999999999977</v>
      </c>
      <c r="T39" s="344" t="s">
        <v>875</v>
      </c>
      <c r="U39" s="8">
        <v>757</v>
      </c>
      <c r="V39" s="8">
        <v>757</v>
      </c>
      <c r="X39" s="412"/>
      <c r="Y39" s="412"/>
    </row>
    <row r="40" spans="1:25" x14ac:dyDescent="0.2">
      <c r="A40" s="235">
        <f t="shared" si="7"/>
        <v>28</v>
      </c>
      <c r="B40" s="168" t="s">
        <v>831</v>
      </c>
      <c r="C40" s="8">
        <v>529</v>
      </c>
      <c r="D40" s="8">
        <v>510</v>
      </c>
      <c r="E40" s="344">
        <v>31.739999999999995</v>
      </c>
      <c r="F40" s="344">
        <v>21.159999999999997</v>
      </c>
      <c r="G40" s="344">
        <f t="shared" si="1"/>
        <v>52.899999999999991</v>
      </c>
      <c r="H40" s="344">
        <v>0</v>
      </c>
      <c r="I40" s="344">
        <v>0</v>
      </c>
      <c r="J40" s="344">
        <v>0</v>
      </c>
      <c r="K40" s="344">
        <v>31.43</v>
      </c>
      <c r="L40" s="344">
        <v>20.95</v>
      </c>
      <c r="M40" s="344">
        <f t="shared" si="2"/>
        <v>52.379999999999995</v>
      </c>
      <c r="N40" s="344">
        <v>30.6</v>
      </c>
      <c r="O40" s="344">
        <v>20.399999999999999</v>
      </c>
      <c r="P40" s="344">
        <f t="shared" si="3"/>
        <v>51</v>
      </c>
      <c r="Q40" s="344">
        <f t="shared" si="4"/>
        <v>0.82999999999999829</v>
      </c>
      <c r="R40" s="344">
        <f t="shared" si="5"/>
        <v>0.55000000000000071</v>
      </c>
      <c r="S40" s="344">
        <f t="shared" si="6"/>
        <v>1.3799999999999955</v>
      </c>
      <c r="T40" s="344" t="s">
        <v>875</v>
      </c>
      <c r="U40" s="8">
        <v>510</v>
      </c>
      <c r="V40" s="8">
        <v>510</v>
      </c>
      <c r="X40" s="412"/>
      <c r="Y40" s="412"/>
    </row>
    <row r="41" spans="1:25" x14ac:dyDescent="0.2">
      <c r="A41" s="235">
        <f t="shared" si="7"/>
        <v>29</v>
      </c>
      <c r="B41" s="168" t="s">
        <v>832</v>
      </c>
      <c r="C41" s="8">
        <v>578</v>
      </c>
      <c r="D41" s="8">
        <v>553</v>
      </c>
      <c r="E41" s="344">
        <v>34.68</v>
      </c>
      <c r="F41" s="344">
        <v>23.12</v>
      </c>
      <c r="G41" s="344">
        <f t="shared" si="1"/>
        <v>57.8</v>
      </c>
      <c r="H41" s="344">
        <v>0</v>
      </c>
      <c r="I41" s="344">
        <v>0</v>
      </c>
      <c r="J41" s="344">
        <v>0</v>
      </c>
      <c r="K41" s="344">
        <v>34.340000000000003</v>
      </c>
      <c r="L41" s="344">
        <v>22.89</v>
      </c>
      <c r="M41" s="344">
        <f t="shared" si="2"/>
        <v>57.230000000000004</v>
      </c>
      <c r="N41" s="344">
        <v>33.18</v>
      </c>
      <c r="O41" s="344">
        <v>22.12</v>
      </c>
      <c r="P41" s="344">
        <f t="shared" si="3"/>
        <v>55.3</v>
      </c>
      <c r="Q41" s="344">
        <f t="shared" si="4"/>
        <v>1.1600000000000037</v>
      </c>
      <c r="R41" s="344">
        <f t="shared" si="5"/>
        <v>0.76999999999999957</v>
      </c>
      <c r="S41" s="344">
        <f t="shared" si="6"/>
        <v>1.9300000000000068</v>
      </c>
      <c r="T41" s="344" t="s">
        <v>875</v>
      </c>
      <c r="U41" s="8">
        <v>553</v>
      </c>
      <c r="V41" s="8">
        <v>553</v>
      </c>
      <c r="X41" s="412"/>
      <c r="Y41" s="412"/>
    </row>
    <row r="42" spans="1:25" x14ac:dyDescent="0.2">
      <c r="A42" s="235">
        <f t="shared" si="7"/>
        <v>30</v>
      </c>
      <c r="B42" s="168" t="s">
        <v>833</v>
      </c>
      <c r="C42" s="8">
        <v>525</v>
      </c>
      <c r="D42" s="8">
        <v>510</v>
      </c>
      <c r="E42" s="344">
        <v>31.499999999999993</v>
      </c>
      <c r="F42" s="344">
        <v>21</v>
      </c>
      <c r="G42" s="344">
        <f t="shared" si="1"/>
        <v>52.499999999999993</v>
      </c>
      <c r="H42" s="344">
        <v>0</v>
      </c>
      <c r="I42" s="344">
        <v>0</v>
      </c>
      <c r="J42" s="344">
        <v>0</v>
      </c>
      <c r="K42" s="344">
        <v>31.19</v>
      </c>
      <c r="L42" s="344">
        <v>20.79</v>
      </c>
      <c r="M42" s="344">
        <f t="shared" si="2"/>
        <v>51.980000000000004</v>
      </c>
      <c r="N42" s="344">
        <v>30.6</v>
      </c>
      <c r="O42" s="344">
        <v>20.399999999999999</v>
      </c>
      <c r="P42" s="344">
        <f t="shared" si="3"/>
        <v>51</v>
      </c>
      <c r="Q42" s="344">
        <f t="shared" si="4"/>
        <v>0.58999999999999986</v>
      </c>
      <c r="R42" s="344">
        <f t="shared" si="5"/>
        <v>0.39000000000000057</v>
      </c>
      <c r="S42" s="344">
        <f t="shared" si="6"/>
        <v>0.98000000000000398</v>
      </c>
      <c r="T42" s="344" t="s">
        <v>875</v>
      </c>
      <c r="U42" s="8">
        <v>510</v>
      </c>
      <c r="V42" s="8">
        <v>510</v>
      </c>
      <c r="X42" s="412"/>
      <c r="Y42" s="412"/>
    </row>
    <row r="43" spans="1:25" x14ac:dyDescent="0.2">
      <c r="A43" s="235">
        <f t="shared" si="7"/>
        <v>31</v>
      </c>
      <c r="B43" s="168" t="s">
        <v>834</v>
      </c>
      <c r="C43" s="8">
        <v>379</v>
      </c>
      <c r="D43" s="8">
        <v>365</v>
      </c>
      <c r="E43" s="344">
        <v>22.74</v>
      </c>
      <c r="F43" s="344">
        <v>15.16</v>
      </c>
      <c r="G43" s="344">
        <f t="shared" si="1"/>
        <v>37.9</v>
      </c>
      <c r="H43" s="344">
        <v>0</v>
      </c>
      <c r="I43" s="344">
        <v>0</v>
      </c>
      <c r="J43" s="344">
        <v>0</v>
      </c>
      <c r="K43" s="344">
        <v>22.52</v>
      </c>
      <c r="L43" s="344">
        <v>15.01</v>
      </c>
      <c r="M43" s="344">
        <f t="shared" si="2"/>
        <v>37.53</v>
      </c>
      <c r="N43" s="344">
        <v>21.9</v>
      </c>
      <c r="O43" s="344">
        <v>14.6</v>
      </c>
      <c r="P43" s="344">
        <f t="shared" si="3"/>
        <v>36.5</v>
      </c>
      <c r="Q43" s="344">
        <f t="shared" si="4"/>
        <v>0.62000000000000099</v>
      </c>
      <c r="R43" s="344">
        <f t="shared" si="5"/>
        <v>0.41000000000000014</v>
      </c>
      <c r="S43" s="344">
        <f t="shared" si="6"/>
        <v>1.0300000000000011</v>
      </c>
      <c r="T43" s="344" t="s">
        <v>875</v>
      </c>
      <c r="U43" s="8">
        <v>365</v>
      </c>
      <c r="V43" s="8">
        <v>365</v>
      </c>
      <c r="X43" s="412"/>
      <c r="Y43" s="412"/>
    </row>
    <row r="44" spans="1:25" x14ac:dyDescent="0.2">
      <c r="A44" s="176"/>
      <c r="B44" s="176" t="s">
        <v>835</v>
      </c>
      <c r="C44" s="17">
        <f>SUM(C13:C43)</f>
        <v>19716</v>
      </c>
      <c r="D44" s="17">
        <f t="shared" ref="D44:V44" si="8">SUM(D13:D43)</f>
        <v>19113</v>
      </c>
      <c r="E44" s="345">
        <f t="shared" si="8"/>
        <v>1182.9600000000003</v>
      </c>
      <c r="F44" s="345">
        <f t="shared" si="8"/>
        <v>788.64</v>
      </c>
      <c r="G44" s="345">
        <f t="shared" si="8"/>
        <v>1971.6000000000001</v>
      </c>
      <c r="H44" s="345">
        <f t="shared" si="8"/>
        <v>0</v>
      </c>
      <c r="I44" s="345">
        <f t="shared" si="8"/>
        <v>0</v>
      </c>
      <c r="J44" s="345">
        <f t="shared" si="8"/>
        <v>0</v>
      </c>
      <c r="K44" s="345">
        <f t="shared" si="8"/>
        <v>1171.3900000000001</v>
      </c>
      <c r="L44" s="345">
        <f t="shared" si="8"/>
        <v>780.92000000000007</v>
      </c>
      <c r="M44" s="345">
        <f t="shared" si="8"/>
        <v>1952.3099999999997</v>
      </c>
      <c r="N44" s="345">
        <f t="shared" si="8"/>
        <v>1146.78</v>
      </c>
      <c r="O44" s="345">
        <f t="shared" si="8"/>
        <v>764.52</v>
      </c>
      <c r="P44" s="345">
        <f t="shared" si="8"/>
        <v>1911.2999999999997</v>
      </c>
      <c r="Q44" s="345">
        <f t="shared" si="8"/>
        <v>24.610000000000003</v>
      </c>
      <c r="R44" s="345">
        <f t="shared" si="8"/>
        <v>16.399999999999988</v>
      </c>
      <c r="S44" s="345">
        <f t="shared" si="8"/>
        <v>41.010000000000005</v>
      </c>
      <c r="T44" s="345"/>
      <c r="U44" s="17">
        <f t="shared" si="8"/>
        <v>19113</v>
      </c>
      <c r="V44" s="17">
        <f t="shared" si="8"/>
        <v>19113</v>
      </c>
    </row>
    <row r="45" spans="1:25" x14ac:dyDescent="0.2">
      <c r="C45" s="417"/>
      <c r="E45" s="417"/>
      <c r="F45" s="417"/>
      <c r="G45" s="417"/>
    </row>
    <row r="46" spans="1:25" s="371" customFormat="1" x14ac:dyDescent="0.2"/>
    <row r="48" spans="1:25" ht="15.75" x14ac:dyDescent="0.25">
      <c r="K48" s="426"/>
      <c r="L48" s="426"/>
      <c r="R48" s="618" t="s">
        <v>868</v>
      </c>
      <c r="S48" s="618"/>
      <c r="T48" s="618"/>
      <c r="U48" s="618"/>
      <c r="V48" s="618"/>
    </row>
    <row r="49" spans="11:22" ht="15.75" x14ac:dyDescent="0.25">
      <c r="K49" s="415"/>
      <c r="L49" s="415"/>
      <c r="R49" s="618" t="s">
        <v>869</v>
      </c>
      <c r="S49" s="618"/>
      <c r="T49" s="618"/>
      <c r="U49" s="618"/>
      <c r="V49" s="618"/>
    </row>
    <row r="50" spans="11:22" x14ac:dyDescent="0.2">
      <c r="K50" s="415"/>
      <c r="L50" s="415"/>
    </row>
  </sheetData>
  <mergeCells count="20">
    <mergeCell ref="R48:V48"/>
    <mergeCell ref="R49:V49"/>
    <mergeCell ref="A3:V3"/>
    <mergeCell ref="A4:V4"/>
    <mergeCell ref="A7:V7"/>
    <mergeCell ref="T1:V1"/>
    <mergeCell ref="A5:Q5"/>
    <mergeCell ref="P8:S8"/>
    <mergeCell ref="A10:A11"/>
    <mergeCell ref="B10:B11"/>
    <mergeCell ref="C10:C11"/>
    <mergeCell ref="D10:D11"/>
    <mergeCell ref="E10:G10"/>
    <mergeCell ref="H10:J10"/>
    <mergeCell ref="K10:M10"/>
    <mergeCell ref="N10:P10"/>
    <mergeCell ref="Q10:S10"/>
    <mergeCell ref="U10:U11"/>
    <mergeCell ref="T10:T11"/>
    <mergeCell ref="V10:V11"/>
  </mergeCells>
  <printOptions horizontalCentered="1"/>
  <pageMargins left="0.31" right="0.28999999999999998" top="0.43" bottom="0" header="0.31496062992125984" footer="0.31496062992125984"/>
  <pageSetup paperSize="9" scale="61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topLeftCell="C9" zoomScaleSheetLayoutView="86" workbookViewId="0">
      <selection activeCell="M46" sqref="M46"/>
    </sheetView>
  </sheetViews>
  <sheetFormatPr defaultColWidth="9.140625" defaultRowHeight="12.75" x14ac:dyDescent="0.2"/>
  <cols>
    <col min="1" max="1" width="9.140625" style="199"/>
    <col min="2" max="2" width="19.28515625" style="199" bestFit="1" customWidth="1"/>
    <col min="3" max="3" width="16.5703125" style="199" customWidth="1"/>
    <col min="4" max="4" width="15.85546875" style="199" customWidth="1"/>
    <col min="5" max="5" width="18.85546875" style="199" customWidth="1"/>
    <col min="6" max="6" width="19" style="199" customWidth="1"/>
    <col min="7" max="7" width="22.5703125" style="199" customWidth="1"/>
    <col min="8" max="8" width="16.7109375" style="199" customWidth="1"/>
    <col min="9" max="9" width="26.7109375" style="199" customWidth="1"/>
    <col min="10" max="16384" width="9.140625" style="199"/>
  </cols>
  <sheetData>
    <row r="1" spans="1:22" ht="15" x14ac:dyDescent="0.2">
      <c r="I1" s="206" t="s">
        <v>62</v>
      </c>
      <c r="J1" s="25"/>
    </row>
    <row r="2" spans="1:22" ht="15.75" x14ac:dyDescent="0.25">
      <c r="A2" s="553" t="s">
        <v>0</v>
      </c>
      <c r="B2" s="553"/>
      <c r="C2" s="553"/>
      <c r="D2" s="553"/>
      <c r="E2" s="553"/>
      <c r="F2" s="553"/>
      <c r="G2" s="553"/>
      <c r="H2" s="553"/>
      <c r="I2" s="553"/>
      <c r="J2" s="27"/>
    </row>
    <row r="3" spans="1:22" ht="20.25" x14ac:dyDescent="0.3">
      <c r="A3" s="554" t="s">
        <v>646</v>
      </c>
      <c r="B3" s="554"/>
      <c r="C3" s="554"/>
      <c r="D3" s="554"/>
      <c r="E3" s="554"/>
      <c r="F3" s="554"/>
      <c r="G3" s="554"/>
      <c r="H3" s="554"/>
      <c r="I3" s="554"/>
      <c r="J3" s="26"/>
    </row>
    <row r="4" spans="1:22" ht="10.5" customHeight="1" x14ac:dyDescent="0.2"/>
    <row r="5" spans="1:22" ht="30.75" customHeight="1" x14ac:dyDescent="0.2">
      <c r="A5" s="707" t="s">
        <v>678</v>
      </c>
      <c r="B5" s="707"/>
      <c r="C5" s="707"/>
      <c r="D5" s="707"/>
      <c r="E5" s="707"/>
      <c r="F5" s="707"/>
      <c r="G5" s="707"/>
      <c r="H5" s="707"/>
      <c r="I5" s="707"/>
    </row>
    <row r="7" spans="1:22" ht="0.75" customHeight="1" x14ac:dyDescent="0.2"/>
    <row r="8" spans="1:22" x14ac:dyDescent="0.2">
      <c r="A8" s="5" t="s">
        <v>887</v>
      </c>
      <c r="I8" s="207" t="s">
        <v>19</v>
      </c>
    </row>
    <row r="9" spans="1:22" x14ac:dyDescent="0.2">
      <c r="D9" s="637" t="s">
        <v>894</v>
      </c>
      <c r="E9" s="637"/>
      <c r="F9" s="637"/>
      <c r="G9" s="637"/>
      <c r="H9" s="637"/>
      <c r="I9" s="637"/>
      <c r="U9" s="8"/>
      <c r="V9" s="10"/>
    </row>
    <row r="10" spans="1:22" ht="44.25" customHeight="1" x14ac:dyDescent="0.2">
      <c r="A10" s="175" t="s">
        <v>2</v>
      </c>
      <c r="B10" s="175" t="s">
        <v>3</v>
      </c>
      <c r="C10" s="193" t="s">
        <v>676</v>
      </c>
      <c r="D10" s="193" t="s">
        <v>679</v>
      </c>
      <c r="E10" s="193" t="s">
        <v>111</v>
      </c>
      <c r="F10" s="175" t="s">
        <v>227</v>
      </c>
      <c r="G10" s="193" t="s">
        <v>441</v>
      </c>
      <c r="H10" s="193" t="s">
        <v>154</v>
      </c>
      <c r="I10" s="20" t="s">
        <v>761</v>
      </c>
    </row>
    <row r="11" spans="1:22" s="70" customFormat="1" ht="15.75" customHeight="1" x14ac:dyDescent="0.2">
      <c r="A11" s="46">
        <v>1</v>
      </c>
      <c r="B11" s="45">
        <v>2</v>
      </c>
      <c r="C11" s="46">
        <v>3</v>
      </c>
      <c r="D11" s="45">
        <v>4</v>
      </c>
      <c r="E11" s="46">
        <v>5</v>
      </c>
      <c r="F11" s="45">
        <v>6</v>
      </c>
      <c r="G11" s="46">
        <v>7</v>
      </c>
      <c r="H11" s="45">
        <v>8</v>
      </c>
      <c r="I11" s="46">
        <v>9</v>
      </c>
    </row>
    <row r="12" spans="1:22" s="70" customFormat="1" ht="15.75" customHeight="1" x14ac:dyDescent="0.2">
      <c r="A12" s="235">
        <v>1</v>
      </c>
      <c r="B12" s="235" t="s">
        <v>844</v>
      </c>
      <c r="C12" s="353">
        <v>11.52</v>
      </c>
      <c r="D12" s="305">
        <v>0</v>
      </c>
      <c r="E12" s="353">
        <v>8.66</v>
      </c>
      <c r="F12" s="343">
        <v>0</v>
      </c>
      <c r="G12" s="353">
        <v>750</v>
      </c>
      <c r="H12" s="343">
        <v>8.31</v>
      </c>
      <c r="I12" s="353">
        <f>D12+E12+F12-H12</f>
        <v>0.34999999999999964</v>
      </c>
      <c r="L12" s="484"/>
      <c r="M12" s="484"/>
      <c r="N12" s="484"/>
      <c r="O12" s="484"/>
      <c r="P12" s="484"/>
      <c r="Q12" s="484"/>
      <c r="R12" s="484"/>
    </row>
    <row r="13" spans="1:22" s="70" customFormat="1" x14ac:dyDescent="0.2">
      <c r="A13" s="235">
        <f>A12+1</f>
        <v>2</v>
      </c>
      <c r="B13" s="235" t="s">
        <v>809</v>
      </c>
      <c r="C13" s="353">
        <v>12.46</v>
      </c>
      <c r="D13" s="305">
        <v>0</v>
      </c>
      <c r="E13" s="353">
        <v>9.3699999999999992</v>
      </c>
      <c r="F13" s="343">
        <v>0</v>
      </c>
      <c r="G13" s="353">
        <v>750</v>
      </c>
      <c r="H13" s="343">
        <v>9.08</v>
      </c>
      <c r="I13" s="353">
        <f t="shared" ref="I13:I42" si="0">D13+E13+F13-H13</f>
        <v>0.28999999999999915</v>
      </c>
      <c r="L13" s="484"/>
      <c r="M13" s="484"/>
      <c r="N13" s="484"/>
      <c r="O13" s="484"/>
      <c r="P13" s="484"/>
      <c r="Q13" s="484"/>
      <c r="R13" s="484"/>
    </row>
    <row r="14" spans="1:22" s="70" customFormat="1" x14ac:dyDescent="0.2">
      <c r="A14" s="235">
        <f t="shared" ref="A14:A42" si="1">A13+1</f>
        <v>3</v>
      </c>
      <c r="B14" s="235" t="s">
        <v>845</v>
      </c>
      <c r="C14" s="353">
        <v>25.85</v>
      </c>
      <c r="D14" s="305">
        <v>0</v>
      </c>
      <c r="E14" s="353">
        <v>19.440000000000001</v>
      </c>
      <c r="F14" s="343">
        <v>0</v>
      </c>
      <c r="G14" s="353">
        <v>750</v>
      </c>
      <c r="H14" s="343">
        <v>19.43</v>
      </c>
      <c r="I14" s="353">
        <f t="shared" si="0"/>
        <v>1.0000000000001563E-2</v>
      </c>
      <c r="L14" s="484"/>
      <c r="M14" s="484"/>
      <c r="N14" s="484"/>
      <c r="O14" s="484"/>
      <c r="P14" s="484"/>
      <c r="Q14" s="484"/>
      <c r="R14" s="484"/>
    </row>
    <row r="15" spans="1:22" s="70" customFormat="1" x14ac:dyDescent="0.2">
      <c r="A15" s="235">
        <f t="shared" si="1"/>
        <v>4</v>
      </c>
      <c r="B15" s="235" t="s">
        <v>810</v>
      </c>
      <c r="C15" s="353">
        <v>9.7100000000000009</v>
      </c>
      <c r="D15" s="305">
        <v>0</v>
      </c>
      <c r="E15" s="353">
        <v>7.3</v>
      </c>
      <c r="F15" s="343">
        <v>0</v>
      </c>
      <c r="G15" s="353">
        <v>750</v>
      </c>
      <c r="H15" s="343">
        <v>7.3</v>
      </c>
      <c r="I15" s="353">
        <f t="shared" si="0"/>
        <v>0</v>
      </c>
      <c r="L15" s="484"/>
      <c r="M15" s="484"/>
      <c r="N15" s="484"/>
      <c r="O15" s="484"/>
      <c r="P15" s="484"/>
      <c r="Q15" s="484"/>
      <c r="R15" s="484"/>
    </row>
    <row r="16" spans="1:22" s="70" customFormat="1" x14ac:dyDescent="0.2">
      <c r="A16" s="235">
        <f t="shared" si="1"/>
        <v>5</v>
      </c>
      <c r="B16" s="235" t="s">
        <v>811</v>
      </c>
      <c r="C16" s="353">
        <v>6.26</v>
      </c>
      <c r="D16" s="305">
        <v>0</v>
      </c>
      <c r="E16" s="353">
        <v>4.71</v>
      </c>
      <c r="F16" s="343">
        <v>0</v>
      </c>
      <c r="G16" s="353">
        <v>750</v>
      </c>
      <c r="H16" s="343">
        <v>4.71</v>
      </c>
      <c r="I16" s="353">
        <f t="shared" si="0"/>
        <v>0</v>
      </c>
      <c r="L16" s="484"/>
      <c r="M16" s="484"/>
      <c r="N16" s="484"/>
      <c r="O16" s="484"/>
      <c r="P16" s="484"/>
      <c r="Q16" s="484"/>
      <c r="R16" s="484"/>
    </row>
    <row r="17" spans="1:18" s="70" customFormat="1" x14ac:dyDescent="0.2">
      <c r="A17" s="235">
        <f t="shared" si="1"/>
        <v>6</v>
      </c>
      <c r="B17" s="235" t="s">
        <v>812</v>
      </c>
      <c r="C17" s="353">
        <v>7.1</v>
      </c>
      <c r="D17" s="305">
        <v>0</v>
      </c>
      <c r="E17" s="353">
        <v>5.34</v>
      </c>
      <c r="F17" s="343">
        <v>0</v>
      </c>
      <c r="G17" s="353">
        <v>750</v>
      </c>
      <c r="H17" s="343">
        <v>5.21</v>
      </c>
      <c r="I17" s="353">
        <f t="shared" si="0"/>
        <v>0.12999999999999989</v>
      </c>
      <c r="L17" s="484"/>
      <c r="M17" s="484"/>
      <c r="N17" s="484"/>
      <c r="O17" s="484"/>
      <c r="P17" s="484"/>
      <c r="Q17" s="484"/>
      <c r="R17" s="484"/>
    </row>
    <row r="18" spans="1:18" s="70" customFormat="1" x14ac:dyDescent="0.2">
      <c r="A18" s="235">
        <f t="shared" si="1"/>
        <v>7</v>
      </c>
      <c r="B18" s="235" t="s">
        <v>813</v>
      </c>
      <c r="C18" s="353">
        <v>11.2</v>
      </c>
      <c r="D18" s="305">
        <v>0</v>
      </c>
      <c r="E18" s="353">
        <v>8.42</v>
      </c>
      <c r="F18" s="343">
        <v>0</v>
      </c>
      <c r="G18" s="353">
        <v>750</v>
      </c>
      <c r="H18" s="343">
        <v>8.23</v>
      </c>
      <c r="I18" s="353">
        <f t="shared" si="0"/>
        <v>0.1899999999999995</v>
      </c>
      <c r="L18" s="484"/>
      <c r="M18" s="484"/>
      <c r="N18" s="484"/>
      <c r="O18" s="484"/>
      <c r="P18" s="484"/>
      <c r="Q18" s="484"/>
      <c r="R18" s="484"/>
    </row>
    <row r="19" spans="1:18" s="70" customFormat="1" x14ac:dyDescent="0.2">
      <c r="A19" s="235">
        <f t="shared" si="1"/>
        <v>8</v>
      </c>
      <c r="B19" s="235" t="s">
        <v>814</v>
      </c>
      <c r="C19" s="353">
        <v>14.35</v>
      </c>
      <c r="D19" s="305">
        <v>0</v>
      </c>
      <c r="E19" s="353">
        <v>10.79</v>
      </c>
      <c r="F19" s="343">
        <v>0</v>
      </c>
      <c r="G19" s="353">
        <v>750</v>
      </c>
      <c r="H19" s="343">
        <v>10.69</v>
      </c>
      <c r="I19" s="353">
        <f t="shared" si="0"/>
        <v>9.9999999999999645E-2</v>
      </c>
      <c r="L19" s="484"/>
      <c r="M19" s="484"/>
      <c r="N19" s="484"/>
      <c r="O19" s="484"/>
      <c r="P19" s="484"/>
      <c r="Q19" s="484"/>
      <c r="R19" s="484"/>
    </row>
    <row r="20" spans="1:18" s="70" customFormat="1" x14ac:dyDescent="0.2">
      <c r="A20" s="235">
        <f t="shared" si="1"/>
        <v>9</v>
      </c>
      <c r="B20" s="235" t="s">
        <v>815</v>
      </c>
      <c r="C20" s="353">
        <v>7.18</v>
      </c>
      <c r="D20" s="305">
        <v>0</v>
      </c>
      <c r="E20" s="353">
        <v>5.4</v>
      </c>
      <c r="F20" s="343">
        <v>0</v>
      </c>
      <c r="G20" s="353">
        <v>750</v>
      </c>
      <c r="H20" s="343">
        <v>5.4</v>
      </c>
      <c r="I20" s="353">
        <f t="shared" si="0"/>
        <v>0</v>
      </c>
      <c r="L20" s="484"/>
      <c r="M20" s="484"/>
      <c r="N20" s="484"/>
      <c r="O20" s="484"/>
      <c r="P20" s="484"/>
      <c r="Q20" s="484"/>
      <c r="R20" s="484"/>
    </row>
    <row r="21" spans="1:18" s="70" customFormat="1" x14ac:dyDescent="0.2">
      <c r="A21" s="235">
        <f t="shared" si="1"/>
        <v>10</v>
      </c>
      <c r="B21" s="235" t="s">
        <v>816</v>
      </c>
      <c r="C21" s="353">
        <v>14.9</v>
      </c>
      <c r="D21" s="305">
        <v>0</v>
      </c>
      <c r="E21" s="353">
        <v>11.21</v>
      </c>
      <c r="F21" s="343">
        <v>0</v>
      </c>
      <c r="G21" s="353">
        <v>750</v>
      </c>
      <c r="H21" s="343">
        <v>11.12</v>
      </c>
      <c r="I21" s="353">
        <f t="shared" si="0"/>
        <v>9.0000000000001634E-2</v>
      </c>
      <c r="L21" s="484"/>
      <c r="M21" s="484"/>
      <c r="N21" s="484"/>
      <c r="O21" s="484"/>
      <c r="P21" s="484"/>
      <c r="Q21" s="484"/>
      <c r="R21" s="484"/>
    </row>
    <row r="22" spans="1:18" s="70" customFormat="1" x14ac:dyDescent="0.2">
      <c r="A22" s="235">
        <f t="shared" si="1"/>
        <v>11</v>
      </c>
      <c r="B22" s="235" t="s">
        <v>846</v>
      </c>
      <c r="C22" s="353">
        <v>8.73</v>
      </c>
      <c r="D22" s="305">
        <v>0</v>
      </c>
      <c r="E22" s="353">
        <v>6.56</v>
      </c>
      <c r="F22" s="343">
        <v>0</v>
      </c>
      <c r="G22" s="353">
        <v>750</v>
      </c>
      <c r="H22" s="343">
        <v>6.25</v>
      </c>
      <c r="I22" s="353">
        <f t="shared" si="0"/>
        <v>0.30999999999999961</v>
      </c>
      <c r="L22" s="484"/>
      <c r="M22" s="484"/>
      <c r="N22" s="484"/>
      <c r="O22" s="484"/>
      <c r="P22" s="484"/>
      <c r="Q22" s="484"/>
      <c r="R22" s="484"/>
    </row>
    <row r="23" spans="1:18" s="70" customFormat="1" x14ac:dyDescent="0.2">
      <c r="A23" s="235">
        <f t="shared" si="1"/>
        <v>12</v>
      </c>
      <c r="B23" s="235" t="s">
        <v>817</v>
      </c>
      <c r="C23" s="353">
        <v>8.9700000000000006</v>
      </c>
      <c r="D23" s="305">
        <v>0</v>
      </c>
      <c r="E23" s="353">
        <v>6.75</v>
      </c>
      <c r="F23" s="343">
        <v>0</v>
      </c>
      <c r="G23" s="353">
        <v>750</v>
      </c>
      <c r="H23" s="343">
        <v>6.62</v>
      </c>
      <c r="I23" s="353">
        <f t="shared" si="0"/>
        <v>0.12999999999999989</v>
      </c>
      <c r="L23" s="484"/>
      <c r="M23" s="484"/>
      <c r="N23" s="484"/>
      <c r="O23" s="484"/>
      <c r="P23" s="484"/>
      <c r="Q23" s="484"/>
      <c r="R23" s="484"/>
    </row>
    <row r="24" spans="1:18" s="70" customFormat="1" x14ac:dyDescent="0.2">
      <c r="A24" s="235">
        <f t="shared" si="1"/>
        <v>13</v>
      </c>
      <c r="B24" s="235" t="s">
        <v>818</v>
      </c>
      <c r="C24" s="353">
        <v>24.56</v>
      </c>
      <c r="D24" s="305">
        <v>0</v>
      </c>
      <c r="E24" s="353">
        <v>18.46</v>
      </c>
      <c r="F24" s="343">
        <v>0</v>
      </c>
      <c r="G24" s="353">
        <v>750</v>
      </c>
      <c r="H24" s="343">
        <v>18.46</v>
      </c>
      <c r="I24" s="353">
        <f t="shared" si="0"/>
        <v>0</v>
      </c>
      <c r="L24" s="484"/>
      <c r="M24" s="484"/>
      <c r="N24" s="484"/>
      <c r="O24" s="484"/>
      <c r="P24" s="484"/>
      <c r="Q24" s="484"/>
      <c r="R24" s="484"/>
    </row>
    <row r="25" spans="1:18" s="70" customFormat="1" x14ac:dyDescent="0.2">
      <c r="A25" s="235">
        <f t="shared" si="1"/>
        <v>14</v>
      </c>
      <c r="B25" s="235" t="s">
        <v>847</v>
      </c>
      <c r="C25" s="353">
        <v>8.06</v>
      </c>
      <c r="D25" s="305">
        <v>0</v>
      </c>
      <c r="E25" s="353">
        <v>6.06</v>
      </c>
      <c r="F25" s="343">
        <v>0</v>
      </c>
      <c r="G25" s="353">
        <v>750</v>
      </c>
      <c r="H25" s="343">
        <v>6.06</v>
      </c>
      <c r="I25" s="353">
        <f t="shared" si="0"/>
        <v>0</v>
      </c>
      <c r="L25" s="484"/>
      <c r="M25" s="484"/>
      <c r="N25" s="484"/>
      <c r="O25" s="484"/>
      <c r="P25" s="484"/>
      <c r="Q25" s="484"/>
      <c r="R25" s="484"/>
    </row>
    <row r="26" spans="1:18" s="70" customFormat="1" x14ac:dyDescent="0.2">
      <c r="A26" s="235">
        <f t="shared" si="1"/>
        <v>15</v>
      </c>
      <c r="B26" s="235" t="s">
        <v>819</v>
      </c>
      <c r="C26" s="353">
        <v>13.49</v>
      </c>
      <c r="D26" s="305">
        <v>0</v>
      </c>
      <c r="E26" s="353">
        <v>10.14</v>
      </c>
      <c r="F26" s="343">
        <v>0</v>
      </c>
      <c r="G26" s="353">
        <v>750</v>
      </c>
      <c r="H26" s="343">
        <v>10.119999999999999</v>
      </c>
      <c r="I26" s="353">
        <f t="shared" si="0"/>
        <v>2.000000000000135E-2</v>
      </c>
      <c r="L26" s="484"/>
      <c r="M26" s="484"/>
      <c r="N26" s="484"/>
      <c r="O26" s="484"/>
      <c r="P26" s="484"/>
      <c r="Q26" s="484"/>
      <c r="R26" s="484"/>
    </row>
    <row r="27" spans="1:18" s="70" customFormat="1" x14ac:dyDescent="0.2">
      <c r="A27" s="235">
        <f t="shared" si="1"/>
        <v>16</v>
      </c>
      <c r="B27" s="235" t="s">
        <v>820</v>
      </c>
      <c r="C27" s="353">
        <v>13.98</v>
      </c>
      <c r="D27" s="305">
        <v>0</v>
      </c>
      <c r="E27" s="353">
        <v>10.52</v>
      </c>
      <c r="F27" s="343">
        <v>0</v>
      </c>
      <c r="G27" s="353">
        <v>750</v>
      </c>
      <c r="H27" s="343">
        <v>10.51</v>
      </c>
      <c r="I27" s="353">
        <f t="shared" si="0"/>
        <v>9.9999999999997868E-3</v>
      </c>
      <c r="L27" s="484"/>
      <c r="M27" s="484"/>
      <c r="N27" s="484"/>
      <c r="O27" s="484"/>
      <c r="P27" s="484"/>
      <c r="Q27" s="484"/>
      <c r="R27" s="484"/>
    </row>
    <row r="28" spans="1:18" s="70" customFormat="1" x14ac:dyDescent="0.2">
      <c r="A28" s="235">
        <f t="shared" si="1"/>
        <v>17</v>
      </c>
      <c r="B28" s="235" t="s">
        <v>821</v>
      </c>
      <c r="C28" s="353">
        <v>11.45</v>
      </c>
      <c r="D28" s="305">
        <v>0</v>
      </c>
      <c r="E28" s="353">
        <v>8.61</v>
      </c>
      <c r="F28" s="343">
        <v>0</v>
      </c>
      <c r="G28" s="353">
        <v>750</v>
      </c>
      <c r="H28" s="343">
        <v>8.56</v>
      </c>
      <c r="I28" s="353">
        <f t="shared" si="0"/>
        <v>4.9999999999998934E-2</v>
      </c>
      <c r="L28" s="484"/>
      <c r="M28" s="484"/>
      <c r="N28" s="484"/>
      <c r="O28" s="484"/>
      <c r="P28" s="484"/>
      <c r="Q28" s="484"/>
      <c r="R28" s="484"/>
    </row>
    <row r="29" spans="1:18" x14ac:dyDescent="0.2">
      <c r="A29" s="235">
        <f t="shared" si="1"/>
        <v>18</v>
      </c>
      <c r="B29" s="235" t="s">
        <v>822</v>
      </c>
      <c r="C29" s="353">
        <v>17.690000000000001</v>
      </c>
      <c r="D29" s="305">
        <v>0</v>
      </c>
      <c r="E29" s="353">
        <v>13.3</v>
      </c>
      <c r="F29" s="343">
        <v>0</v>
      </c>
      <c r="G29" s="353">
        <v>750</v>
      </c>
      <c r="H29" s="343">
        <v>13.29</v>
      </c>
      <c r="I29" s="353">
        <f t="shared" si="0"/>
        <v>1.0000000000001563E-2</v>
      </c>
      <c r="L29" s="484"/>
      <c r="M29" s="484"/>
      <c r="N29" s="484"/>
      <c r="O29" s="484"/>
      <c r="P29" s="484"/>
      <c r="Q29" s="484"/>
      <c r="R29" s="484"/>
    </row>
    <row r="30" spans="1:18" x14ac:dyDescent="0.2">
      <c r="A30" s="235">
        <f t="shared" si="1"/>
        <v>19</v>
      </c>
      <c r="B30" s="235" t="s">
        <v>848</v>
      </c>
      <c r="C30" s="353">
        <v>8.9700000000000006</v>
      </c>
      <c r="D30" s="305">
        <v>0</v>
      </c>
      <c r="E30" s="353">
        <v>6.75</v>
      </c>
      <c r="F30" s="343">
        <v>0</v>
      </c>
      <c r="G30" s="353">
        <v>750</v>
      </c>
      <c r="H30" s="343">
        <v>6.75</v>
      </c>
      <c r="I30" s="353">
        <f t="shared" si="0"/>
        <v>0</v>
      </c>
      <c r="L30" s="484"/>
      <c r="M30" s="484"/>
      <c r="N30" s="484"/>
      <c r="O30" s="484"/>
      <c r="P30" s="484"/>
      <c r="Q30" s="484"/>
      <c r="R30" s="484"/>
    </row>
    <row r="31" spans="1:18" x14ac:dyDescent="0.2">
      <c r="A31" s="235">
        <f t="shared" si="1"/>
        <v>20</v>
      </c>
      <c r="B31" s="235" t="s">
        <v>823</v>
      </c>
      <c r="C31" s="353">
        <v>17.86</v>
      </c>
      <c r="D31" s="305">
        <v>0</v>
      </c>
      <c r="E31" s="353">
        <v>13.43</v>
      </c>
      <c r="F31" s="343">
        <v>0</v>
      </c>
      <c r="G31" s="353">
        <v>750</v>
      </c>
      <c r="H31" s="343">
        <v>13.4</v>
      </c>
      <c r="I31" s="353">
        <f t="shared" si="0"/>
        <v>2.9999999999999361E-2</v>
      </c>
      <c r="L31" s="484"/>
      <c r="M31" s="484"/>
      <c r="N31" s="484"/>
      <c r="O31" s="484"/>
      <c r="P31" s="484"/>
      <c r="Q31" s="484"/>
      <c r="R31" s="484"/>
    </row>
    <row r="32" spans="1:18" x14ac:dyDescent="0.2">
      <c r="A32" s="235">
        <f t="shared" si="1"/>
        <v>21</v>
      </c>
      <c r="B32" s="235" t="s">
        <v>824</v>
      </c>
      <c r="C32" s="353">
        <v>5.56</v>
      </c>
      <c r="D32" s="305">
        <v>0</v>
      </c>
      <c r="E32" s="353">
        <v>4.18</v>
      </c>
      <c r="F32" s="343">
        <v>0</v>
      </c>
      <c r="G32" s="353">
        <v>750</v>
      </c>
      <c r="H32" s="343">
        <v>4.18</v>
      </c>
      <c r="I32" s="353">
        <f t="shared" si="0"/>
        <v>0</v>
      </c>
      <c r="L32" s="484"/>
      <c r="M32" s="484"/>
      <c r="N32" s="484"/>
      <c r="O32" s="484"/>
      <c r="P32" s="484"/>
      <c r="Q32" s="484"/>
      <c r="R32" s="484"/>
    </row>
    <row r="33" spans="1:18" x14ac:dyDescent="0.2">
      <c r="A33" s="235">
        <f t="shared" si="1"/>
        <v>22</v>
      </c>
      <c r="B33" s="235" t="s">
        <v>825</v>
      </c>
      <c r="C33" s="353">
        <v>5.66</v>
      </c>
      <c r="D33" s="305">
        <v>0</v>
      </c>
      <c r="E33" s="353">
        <v>4.26</v>
      </c>
      <c r="F33" s="343">
        <v>0</v>
      </c>
      <c r="G33" s="353">
        <v>750</v>
      </c>
      <c r="H33" s="343">
        <v>4.24</v>
      </c>
      <c r="I33" s="353">
        <f t="shared" si="0"/>
        <v>1.9999999999999574E-2</v>
      </c>
      <c r="L33" s="484"/>
      <c r="M33" s="484"/>
      <c r="N33" s="484"/>
      <c r="O33" s="484"/>
      <c r="P33" s="484"/>
      <c r="Q33" s="484"/>
      <c r="R33" s="484"/>
    </row>
    <row r="34" spans="1:18" x14ac:dyDescent="0.2">
      <c r="A34" s="235">
        <f t="shared" si="1"/>
        <v>23</v>
      </c>
      <c r="B34" s="235" t="s">
        <v>826</v>
      </c>
      <c r="C34" s="353">
        <v>25.17</v>
      </c>
      <c r="D34" s="305">
        <v>0</v>
      </c>
      <c r="E34" s="353">
        <v>18.93</v>
      </c>
      <c r="F34" s="343">
        <v>0</v>
      </c>
      <c r="G34" s="353">
        <v>750</v>
      </c>
      <c r="H34" s="343">
        <v>18.920000000000002</v>
      </c>
      <c r="I34" s="353">
        <f t="shared" si="0"/>
        <v>9.9999999999980105E-3</v>
      </c>
      <c r="L34" s="484"/>
      <c r="M34" s="484"/>
      <c r="N34" s="484"/>
      <c r="O34" s="484"/>
      <c r="P34" s="484"/>
      <c r="Q34" s="484"/>
      <c r="R34" s="484"/>
    </row>
    <row r="35" spans="1:18" x14ac:dyDescent="0.2">
      <c r="A35" s="235">
        <f t="shared" si="1"/>
        <v>24</v>
      </c>
      <c r="B35" s="235" t="s">
        <v>827</v>
      </c>
      <c r="C35" s="353">
        <v>19.59</v>
      </c>
      <c r="D35" s="305">
        <v>0</v>
      </c>
      <c r="E35" s="353">
        <v>14.73</v>
      </c>
      <c r="F35" s="343">
        <v>0</v>
      </c>
      <c r="G35" s="353">
        <v>750</v>
      </c>
      <c r="H35" s="343">
        <v>14.65</v>
      </c>
      <c r="I35" s="353">
        <f t="shared" si="0"/>
        <v>8.0000000000000071E-2</v>
      </c>
      <c r="L35" s="484"/>
      <c r="M35" s="484"/>
      <c r="N35" s="484"/>
      <c r="O35" s="484"/>
      <c r="P35" s="484"/>
      <c r="Q35" s="484"/>
      <c r="R35" s="484"/>
    </row>
    <row r="36" spans="1:18" x14ac:dyDescent="0.2">
      <c r="A36" s="235">
        <f t="shared" si="1"/>
        <v>25</v>
      </c>
      <c r="B36" s="235" t="s">
        <v>828</v>
      </c>
      <c r="C36" s="353">
        <v>13.38</v>
      </c>
      <c r="D36" s="305">
        <v>0</v>
      </c>
      <c r="E36" s="353">
        <v>10.06</v>
      </c>
      <c r="F36" s="343">
        <v>0</v>
      </c>
      <c r="G36" s="353">
        <v>750</v>
      </c>
      <c r="H36" s="343">
        <v>10.039999999999999</v>
      </c>
      <c r="I36" s="353">
        <f t="shared" si="0"/>
        <v>2.000000000000135E-2</v>
      </c>
      <c r="L36" s="484"/>
      <c r="M36" s="484"/>
      <c r="N36" s="484"/>
      <c r="O36" s="484"/>
      <c r="P36" s="484"/>
      <c r="Q36" s="484"/>
      <c r="R36" s="484"/>
    </row>
    <row r="37" spans="1:18" x14ac:dyDescent="0.2">
      <c r="A37" s="235">
        <f t="shared" si="1"/>
        <v>26</v>
      </c>
      <c r="B37" s="235" t="s">
        <v>829</v>
      </c>
      <c r="C37" s="353">
        <v>10.78</v>
      </c>
      <c r="D37" s="305">
        <v>0</v>
      </c>
      <c r="E37" s="353">
        <v>8.1</v>
      </c>
      <c r="F37" s="343">
        <v>0</v>
      </c>
      <c r="G37" s="353">
        <v>750</v>
      </c>
      <c r="H37" s="343">
        <v>8.06</v>
      </c>
      <c r="I37" s="353">
        <f t="shared" si="0"/>
        <v>3.9999999999999147E-2</v>
      </c>
      <c r="L37" s="484"/>
      <c r="M37" s="484"/>
      <c r="N37" s="484"/>
      <c r="O37" s="484"/>
      <c r="P37" s="484"/>
      <c r="Q37" s="484"/>
      <c r="R37" s="484"/>
    </row>
    <row r="38" spans="1:18" x14ac:dyDescent="0.2">
      <c r="A38" s="235">
        <f t="shared" si="1"/>
        <v>27</v>
      </c>
      <c r="B38" s="235" t="s">
        <v>830</v>
      </c>
      <c r="C38" s="353">
        <v>16.14</v>
      </c>
      <c r="D38" s="305">
        <v>0</v>
      </c>
      <c r="E38" s="353">
        <v>12.14</v>
      </c>
      <c r="F38" s="343">
        <v>0</v>
      </c>
      <c r="G38" s="353">
        <v>750</v>
      </c>
      <c r="H38" s="343">
        <v>12.08</v>
      </c>
      <c r="I38" s="353">
        <f t="shared" si="0"/>
        <v>6.0000000000000497E-2</v>
      </c>
      <c r="L38" s="484"/>
      <c r="M38" s="484"/>
      <c r="N38" s="484"/>
      <c r="O38" s="484"/>
      <c r="P38" s="484"/>
      <c r="Q38" s="484"/>
      <c r="R38" s="484"/>
    </row>
    <row r="39" spans="1:18" x14ac:dyDescent="0.2">
      <c r="A39" s="235">
        <f t="shared" si="1"/>
        <v>28</v>
      </c>
      <c r="B39" s="168" t="s">
        <v>831</v>
      </c>
      <c r="C39" s="353">
        <v>7.88</v>
      </c>
      <c r="D39" s="305">
        <v>0</v>
      </c>
      <c r="E39" s="353">
        <v>5.93</v>
      </c>
      <c r="F39" s="343">
        <v>0</v>
      </c>
      <c r="G39" s="353">
        <v>750</v>
      </c>
      <c r="H39" s="343">
        <v>5.9</v>
      </c>
      <c r="I39" s="353">
        <f t="shared" si="0"/>
        <v>2.9999999999999361E-2</v>
      </c>
      <c r="L39" s="484"/>
      <c r="M39" s="484"/>
      <c r="N39" s="484"/>
      <c r="O39" s="484"/>
      <c r="P39" s="484"/>
      <c r="Q39" s="484"/>
      <c r="R39" s="484"/>
    </row>
    <row r="40" spans="1:18" x14ac:dyDescent="0.2">
      <c r="A40" s="235">
        <f t="shared" si="1"/>
        <v>29</v>
      </c>
      <c r="B40" s="168" t="s">
        <v>832</v>
      </c>
      <c r="C40" s="353">
        <v>6.12</v>
      </c>
      <c r="D40" s="305">
        <v>0</v>
      </c>
      <c r="E40" s="353">
        <v>4.5999999999999996</v>
      </c>
      <c r="F40" s="343">
        <v>0</v>
      </c>
      <c r="G40" s="353">
        <v>750</v>
      </c>
      <c r="H40" s="343">
        <v>4.5599999999999996</v>
      </c>
      <c r="I40" s="353">
        <f t="shared" si="0"/>
        <v>4.0000000000000036E-2</v>
      </c>
      <c r="L40" s="484"/>
      <c r="M40" s="484"/>
      <c r="N40" s="484"/>
      <c r="O40" s="484"/>
      <c r="P40" s="484"/>
      <c r="Q40" s="484"/>
      <c r="R40" s="484"/>
    </row>
    <row r="41" spans="1:18" x14ac:dyDescent="0.2">
      <c r="A41" s="235">
        <f t="shared" si="1"/>
        <v>30</v>
      </c>
      <c r="B41" s="168" t="s">
        <v>833</v>
      </c>
      <c r="C41" s="353">
        <v>7.56</v>
      </c>
      <c r="D41" s="305">
        <v>0</v>
      </c>
      <c r="E41" s="353">
        <v>5.68</v>
      </c>
      <c r="F41" s="343">
        <v>0</v>
      </c>
      <c r="G41" s="353">
        <v>750</v>
      </c>
      <c r="H41" s="343">
        <v>5.68</v>
      </c>
      <c r="I41" s="353">
        <f t="shared" si="0"/>
        <v>0</v>
      </c>
      <c r="L41" s="484"/>
      <c r="M41" s="484"/>
      <c r="N41" s="484"/>
      <c r="O41" s="484"/>
      <c r="P41" s="484"/>
      <c r="Q41" s="484"/>
      <c r="R41" s="484"/>
    </row>
    <row r="42" spans="1:18" x14ac:dyDescent="0.2">
      <c r="A42" s="235">
        <f t="shared" si="1"/>
        <v>31</v>
      </c>
      <c r="B42" s="168" t="s">
        <v>834</v>
      </c>
      <c r="C42" s="353">
        <v>7.55</v>
      </c>
      <c r="D42" s="305">
        <v>0</v>
      </c>
      <c r="E42" s="353">
        <v>5.67</v>
      </c>
      <c r="F42" s="343">
        <v>0</v>
      </c>
      <c r="G42" s="353">
        <v>750</v>
      </c>
      <c r="H42" s="343">
        <v>5.65</v>
      </c>
      <c r="I42" s="353">
        <f t="shared" si="0"/>
        <v>1.9999999999999574E-2</v>
      </c>
      <c r="L42" s="484"/>
      <c r="M42" s="484"/>
      <c r="N42" s="484"/>
      <c r="O42" s="484"/>
      <c r="P42" s="484"/>
      <c r="Q42" s="484"/>
      <c r="R42" s="484"/>
    </row>
    <row r="43" spans="1:18" x14ac:dyDescent="0.2">
      <c r="A43" s="176"/>
      <c r="B43" s="176" t="s">
        <v>835</v>
      </c>
      <c r="C43" s="326">
        <f>SUM(C12:C42)</f>
        <v>379.67999999999995</v>
      </c>
      <c r="D43" s="326">
        <f t="shared" ref="D43:I43" si="2">SUM(D12:D42)</f>
        <v>0</v>
      </c>
      <c r="E43" s="326">
        <f t="shared" si="2"/>
        <v>285.50000000000006</v>
      </c>
      <c r="F43" s="326">
        <f t="shared" si="2"/>
        <v>0</v>
      </c>
      <c r="G43" s="326">
        <v>750</v>
      </c>
      <c r="H43" s="326">
        <f t="shared" si="2"/>
        <v>283.45999999999998</v>
      </c>
      <c r="I43" s="326">
        <f t="shared" si="2"/>
        <v>2.0399999999999991</v>
      </c>
    </row>
    <row r="44" spans="1:18" x14ac:dyDescent="0.2">
      <c r="C44" s="417"/>
      <c r="D44" s="417"/>
    </row>
    <row r="45" spans="1:18" s="371" customFormat="1" x14ac:dyDescent="0.2">
      <c r="E45" s="380"/>
      <c r="F45" s="380"/>
      <c r="G45" s="380"/>
      <c r="H45" s="380"/>
      <c r="I45" s="380"/>
    </row>
    <row r="47" spans="1:18" ht="15.75" x14ac:dyDescent="0.25">
      <c r="F47" s="618" t="s">
        <v>868</v>
      </c>
      <c r="G47" s="618"/>
      <c r="H47" s="618"/>
      <c r="I47" s="618"/>
    </row>
    <row r="48" spans="1:18" ht="15.75" x14ac:dyDescent="0.25">
      <c r="F48" s="618" t="s">
        <v>869</v>
      </c>
      <c r="G48" s="618"/>
      <c r="H48" s="618"/>
      <c r="I48" s="618"/>
    </row>
    <row r="49" spans="6:9" ht="14.25" x14ac:dyDescent="0.2">
      <c r="F49" s="28"/>
      <c r="G49" s="28"/>
      <c r="H49" s="28"/>
      <c r="I49" s="28"/>
    </row>
  </sheetData>
  <mergeCells count="6">
    <mergeCell ref="F47:I47"/>
    <mergeCell ref="F48:I48"/>
    <mergeCell ref="A2:I2"/>
    <mergeCell ref="A3:I3"/>
    <mergeCell ref="D9:I9"/>
    <mergeCell ref="A5:I5"/>
  </mergeCells>
  <phoneticPr fontId="0" type="noConversion"/>
  <printOptions horizontalCentered="1"/>
  <pageMargins left="0.31" right="0.38" top="0.51" bottom="0" header="0.31496062992125984" footer="0.31496062992125984"/>
  <pageSetup paperSize="9" scale="83" orientation="landscape" r:id="rId1"/>
  <colBreaks count="1" manualBreakCount="1">
    <brk id="9" max="32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opLeftCell="B9" zoomScaleSheetLayoutView="81" workbookViewId="0">
      <selection activeCell="M46" sqref="M46"/>
    </sheetView>
  </sheetViews>
  <sheetFormatPr defaultColWidth="9.140625" defaultRowHeight="12.75" x14ac:dyDescent="0.2"/>
  <cols>
    <col min="1" max="1" width="4.42578125" style="199" customWidth="1"/>
    <col min="2" max="2" width="37.28515625" style="199" customWidth="1"/>
    <col min="3" max="3" width="12.28515625" style="199" customWidth="1"/>
    <col min="4" max="5" width="15.140625" style="199" customWidth="1"/>
    <col min="6" max="6" width="15.85546875" style="199" customWidth="1"/>
    <col min="7" max="7" width="12.5703125" style="199" customWidth="1"/>
    <col min="8" max="8" width="23.7109375" style="199" customWidth="1"/>
    <col min="9" max="16384" width="9.140625" style="199"/>
  </cols>
  <sheetData>
    <row r="1" spans="1:20" ht="15" x14ac:dyDescent="0.2">
      <c r="D1" s="21"/>
      <c r="E1" s="21"/>
      <c r="F1" s="21"/>
      <c r="H1" s="206" t="s">
        <v>63</v>
      </c>
      <c r="I1" s="21"/>
      <c r="M1" s="25"/>
      <c r="N1" s="25"/>
    </row>
    <row r="2" spans="1:20" ht="15.75" x14ac:dyDescent="0.25">
      <c r="A2" s="553" t="s">
        <v>0</v>
      </c>
      <c r="B2" s="553"/>
      <c r="C2" s="553"/>
      <c r="D2" s="553"/>
      <c r="E2" s="553"/>
      <c r="F2" s="553"/>
      <c r="G2" s="553"/>
      <c r="H2" s="553"/>
      <c r="I2" s="27"/>
      <c r="J2" s="27"/>
      <c r="K2" s="27"/>
      <c r="L2" s="27"/>
      <c r="M2" s="27"/>
      <c r="N2" s="27"/>
    </row>
    <row r="3" spans="1:20" ht="20.25" x14ac:dyDescent="0.3">
      <c r="A3" s="554" t="s">
        <v>646</v>
      </c>
      <c r="B3" s="554"/>
      <c r="C3" s="554"/>
      <c r="D3" s="554"/>
      <c r="E3" s="554"/>
      <c r="F3" s="554"/>
      <c r="G3" s="554"/>
      <c r="H3" s="554"/>
      <c r="I3" s="26"/>
      <c r="J3" s="26"/>
      <c r="K3" s="26"/>
      <c r="L3" s="26"/>
      <c r="M3" s="26"/>
      <c r="N3" s="26"/>
    </row>
    <row r="4" spans="1:20" ht="10.5" customHeight="1" x14ac:dyDescent="0.2"/>
    <row r="5" spans="1:20" ht="19.5" customHeight="1" x14ac:dyDescent="0.25">
      <c r="A5" s="555" t="s">
        <v>680</v>
      </c>
      <c r="B5" s="650"/>
      <c r="C5" s="650"/>
      <c r="D5" s="650"/>
      <c r="E5" s="650"/>
      <c r="F5" s="650"/>
      <c r="G5" s="650"/>
      <c r="H5" s="650"/>
    </row>
    <row r="7" spans="1:20" s="4" customFormat="1" ht="15.75" hidden="1" customHeight="1" x14ac:dyDescent="0.25">
      <c r="A7" s="199"/>
      <c r="B7" s="199"/>
      <c r="C7" s="199"/>
      <c r="D7" s="199"/>
      <c r="E7" s="199"/>
      <c r="F7" s="199"/>
      <c r="G7" s="199"/>
      <c r="H7" s="199"/>
      <c r="I7" s="199"/>
      <c r="J7" s="199"/>
    </row>
    <row r="8" spans="1:20" s="4" customFormat="1" ht="15.75" x14ac:dyDescent="0.25">
      <c r="A8" s="556" t="s">
        <v>883</v>
      </c>
      <c r="B8" s="556"/>
      <c r="C8" s="199"/>
      <c r="D8" s="199"/>
      <c r="E8" s="199"/>
      <c r="F8" s="199"/>
      <c r="G8" s="199"/>
      <c r="H8" s="207" t="s">
        <v>23</v>
      </c>
      <c r="I8" s="199"/>
    </row>
    <row r="9" spans="1:20" s="4" customFormat="1" ht="15.75" x14ac:dyDescent="0.25">
      <c r="A9" s="5"/>
      <c r="B9" s="199"/>
      <c r="C9" s="199"/>
      <c r="D9" s="60"/>
      <c r="E9" s="60"/>
      <c r="G9" s="60" t="s">
        <v>897</v>
      </c>
      <c r="H9" s="60"/>
      <c r="J9" s="60"/>
      <c r="K9" s="60"/>
      <c r="L9" s="60"/>
      <c r="S9" s="76"/>
      <c r="T9" s="74"/>
    </row>
    <row r="10" spans="1:20" s="22" customFormat="1" ht="55.5" customHeight="1" x14ac:dyDescent="0.2">
      <c r="A10" s="24"/>
      <c r="B10" s="175" t="s">
        <v>24</v>
      </c>
      <c r="C10" s="175" t="s">
        <v>681</v>
      </c>
      <c r="D10" s="175" t="s">
        <v>667</v>
      </c>
      <c r="E10" s="175" t="s">
        <v>226</v>
      </c>
      <c r="F10" s="175" t="s">
        <v>227</v>
      </c>
      <c r="G10" s="175" t="s">
        <v>69</v>
      </c>
      <c r="H10" s="175" t="s">
        <v>682</v>
      </c>
    </row>
    <row r="11" spans="1:20" s="22" customFormat="1" ht="14.25" customHeight="1" x14ac:dyDescent="0.2">
      <c r="A11" s="175">
        <v>1</v>
      </c>
      <c r="B11" s="175">
        <v>2</v>
      </c>
      <c r="C11" s="175">
        <v>3</v>
      </c>
      <c r="D11" s="175">
        <v>4</v>
      </c>
      <c r="E11" s="175">
        <v>5</v>
      </c>
      <c r="F11" s="175">
        <v>6</v>
      </c>
      <c r="G11" s="175">
        <v>7</v>
      </c>
      <c r="H11" s="175">
        <v>8</v>
      </c>
    </row>
    <row r="12" spans="1:20" ht="16.5" customHeight="1" x14ac:dyDescent="0.2">
      <c r="A12" s="17" t="s">
        <v>25</v>
      </c>
      <c r="B12" s="17" t="s">
        <v>26</v>
      </c>
      <c r="C12" s="709">
        <v>160.04</v>
      </c>
      <c r="D12" s="710">
        <v>0</v>
      </c>
      <c r="E12" s="710">
        <v>113.09</v>
      </c>
      <c r="F12" s="710">
        <v>0</v>
      </c>
      <c r="G12" s="354"/>
      <c r="H12" s="710">
        <f>D12+E12-G12-G13-G14-G15</f>
        <v>18.090000000000003</v>
      </c>
    </row>
    <row r="13" spans="1:20" ht="20.25" customHeight="1" x14ac:dyDescent="0.2">
      <c r="A13" s="8"/>
      <c r="B13" s="8" t="s">
        <v>27</v>
      </c>
      <c r="C13" s="709"/>
      <c r="D13" s="710"/>
      <c r="E13" s="710"/>
      <c r="F13" s="710"/>
      <c r="G13" s="354">
        <v>95</v>
      </c>
      <c r="H13" s="710"/>
    </row>
    <row r="14" spans="1:20" ht="17.25" customHeight="1" x14ac:dyDescent="0.2">
      <c r="A14" s="8"/>
      <c r="B14" s="8" t="s">
        <v>188</v>
      </c>
      <c r="C14" s="709"/>
      <c r="D14" s="710"/>
      <c r="E14" s="710"/>
      <c r="F14" s="710"/>
      <c r="G14" s="354"/>
      <c r="H14" s="710"/>
    </row>
    <row r="15" spans="1:20" s="22" customFormat="1" ht="33.75" customHeight="1" x14ac:dyDescent="0.2">
      <c r="A15" s="23"/>
      <c r="B15" s="23" t="s">
        <v>189</v>
      </c>
      <c r="C15" s="709"/>
      <c r="D15" s="710"/>
      <c r="E15" s="710"/>
      <c r="F15" s="710"/>
      <c r="G15" s="349"/>
      <c r="H15" s="710"/>
    </row>
    <row r="16" spans="1:20" s="22" customFormat="1" x14ac:dyDescent="0.2">
      <c r="A16" s="23"/>
      <c r="B16" s="24" t="s">
        <v>28</v>
      </c>
      <c r="C16" s="496">
        <f>SUM(C12)</f>
        <v>160.04</v>
      </c>
      <c r="D16" s="355">
        <f t="shared" ref="D16:H16" si="0">SUM(D12)</f>
        <v>0</v>
      </c>
      <c r="E16" s="355">
        <f t="shared" si="0"/>
        <v>113.09</v>
      </c>
      <c r="F16" s="355">
        <f t="shared" si="0"/>
        <v>0</v>
      </c>
      <c r="G16" s="355">
        <f>SUM(G12:G15)</f>
        <v>95</v>
      </c>
      <c r="H16" s="355">
        <f t="shared" si="0"/>
        <v>18.090000000000003</v>
      </c>
    </row>
    <row r="17" spans="1:8" s="22" customFormat="1" ht="40.5" customHeight="1" x14ac:dyDescent="0.2">
      <c r="A17" s="24" t="s">
        <v>29</v>
      </c>
      <c r="B17" s="24" t="s">
        <v>225</v>
      </c>
      <c r="C17" s="708">
        <v>160.04</v>
      </c>
      <c r="D17" s="708">
        <v>85</v>
      </c>
      <c r="E17" s="708">
        <v>113.1</v>
      </c>
      <c r="F17" s="708">
        <v>0</v>
      </c>
      <c r="G17" s="382"/>
      <c r="H17" s="708">
        <f>D17+E17-G17-G18-G19-G20-G21-G22-G23-G24</f>
        <v>44.099999999999994</v>
      </c>
    </row>
    <row r="18" spans="1:8" ht="28.5" customHeight="1" x14ac:dyDescent="0.2">
      <c r="A18" s="8"/>
      <c r="B18" s="87" t="s">
        <v>191</v>
      </c>
      <c r="C18" s="708"/>
      <c r="D18" s="708"/>
      <c r="E18" s="708"/>
      <c r="F18" s="708"/>
      <c r="G18" s="383">
        <v>67</v>
      </c>
      <c r="H18" s="708"/>
    </row>
    <row r="19" spans="1:8" ht="19.5" customHeight="1" x14ac:dyDescent="0.2">
      <c r="A19" s="8"/>
      <c r="B19" s="23" t="s">
        <v>30</v>
      </c>
      <c r="C19" s="708"/>
      <c r="D19" s="708"/>
      <c r="E19" s="708"/>
      <c r="F19" s="708"/>
      <c r="G19" s="383">
        <v>2</v>
      </c>
      <c r="H19" s="708"/>
    </row>
    <row r="20" spans="1:8" ht="21.75" customHeight="1" x14ac:dyDescent="0.2">
      <c r="A20" s="8"/>
      <c r="B20" s="23" t="s">
        <v>192</v>
      </c>
      <c r="C20" s="708"/>
      <c r="D20" s="708"/>
      <c r="E20" s="708"/>
      <c r="F20" s="708"/>
      <c r="G20" s="383">
        <v>40</v>
      </c>
      <c r="H20" s="708"/>
    </row>
    <row r="21" spans="1:8" s="22" customFormat="1" ht="27.75" customHeight="1" x14ac:dyDescent="0.2">
      <c r="A21" s="23"/>
      <c r="B21" s="23" t="s">
        <v>31</v>
      </c>
      <c r="C21" s="708"/>
      <c r="D21" s="708"/>
      <c r="E21" s="708"/>
      <c r="F21" s="708"/>
      <c r="G21" s="382"/>
      <c r="H21" s="708"/>
    </row>
    <row r="22" spans="1:8" s="22" customFormat="1" ht="19.5" customHeight="1" x14ac:dyDescent="0.2">
      <c r="A22" s="23"/>
      <c r="B22" s="23" t="s">
        <v>190</v>
      </c>
      <c r="C22" s="708"/>
      <c r="D22" s="708"/>
      <c r="E22" s="708"/>
      <c r="F22" s="708"/>
      <c r="G22" s="382"/>
      <c r="H22" s="708"/>
    </row>
    <row r="23" spans="1:8" s="22" customFormat="1" ht="27.75" customHeight="1" x14ac:dyDescent="0.2">
      <c r="A23" s="23"/>
      <c r="B23" s="23" t="s">
        <v>193</v>
      </c>
      <c r="C23" s="708"/>
      <c r="D23" s="708"/>
      <c r="E23" s="708"/>
      <c r="F23" s="708"/>
      <c r="G23" s="382"/>
      <c r="H23" s="708"/>
    </row>
    <row r="24" spans="1:8" s="22" customFormat="1" ht="18.75" customHeight="1" x14ac:dyDescent="0.2">
      <c r="A24" s="24"/>
      <c r="B24" s="23" t="s">
        <v>194</v>
      </c>
      <c r="C24" s="708"/>
      <c r="D24" s="708"/>
      <c r="E24" s="708"/>
      <c r="F24" s="708"/>
      <c r="G24" s="382">
        <v>45</v>
      </c>
      <c r="H24" s="708"/>
    </row>
    <row r="25" spans="1:8" s="22" customFormat="1" ht="19.5" customHeight="1" x14ac:dyDescent="0.2">
      <c r="A25" s="24"/>
      <c r="B25" s="24" t="s">
        <v>28</v>
      </c>
      <c r="C25" s="384">
        <f>SUM(C17)</f>
        <v>160.04</v>
      </c>
      <c r="D25" s="384">
        <f t="shared" ref="D25:H25" si="1">SUM(D17)</f>
        <v>85</v>
      </c>
      <c r="E25" s="384">
        <f t="shared" si="1"/>
        <v>113.1</v>
      </c>
      <c r="F25" s="384">
        <f t="shared" si="1"/>
        <v>0</v>
      </c>
      <c r="G25" s="384">
        <f>SUM(G17:G24)</f>
        <v>154</v>
      </c>
      <c r="H25" s="384">
        <f t="shared" si="1"/>
        <v>44.099999999999994</v>
      </c>
    </row>
    <row r="26" spans="1:8" x14ac:dyDescent="0.2">
      <c r="A26" s="8"/>
      <c r="B26" s="17" t="s">
        <v>32</v>
      </c>
      <c r="C26" s="384">
        <f>C25+C16</f>
        <v>320.08</v>
      </c>
      <c r="D26" s="384">
        <f t="shared" ref="D26:H26" si="2">D25+D16</f>
        <v>85</v>
      </c>
      <c r="E26" s="384">
        <f t="shared" si="2"/>
        <v>226.19</v>
      </c>
      <c r="F26" s="384">
        <f t="shared" si="2"/>
        <v>0</v>
      </c>
      <c r="G26" s="384">
        <f t="shared" si="2"/>
        <v>249</v>
      </c>
      <c r="H26" s="384">
        <f t="shared" si="2"/>
        <v>62.19</v>
      </c>
    </row>
    <row r="27" spans="1:8" s="22" customFormat="1" ht="15.75" customHeight="1" x14ac:dyDescent="0.2"/>
    <row r="28" spans="1:8" s="381" customFormat="1" ht="15.75" customHeight="1" x14ac:dyDescent="0.2"/>
    <row r="31" spans="1:8" ht="15.75" x14ac:dyDescent="0.25">
      <c r="E31" s="618" t="s">
        <v>868</v>
      </c>
      <c r="F31" s="618"/>
      <c r="G31" s="618"/>
      <c r="H31" s="618"/>
    </row>
    <row r="32" spans="1:8" ht="15.75" x14ac:dyDescent="0.25">
      <c r="E32" s="618" t="s">
        <v>869</v>
      </c>
      <c r="F32" s="618"/>
      <c r="G32" s="618"/>
      <c r="H32" s="618"/>
    </row>
  </sheetData>
  <mergeCells count="16">
    <mergeCell ref="E31:H31"/>
    <mergeCell ref="E32:H32"/>
    <mergeCell ref="D17:D24"/>
    <mergeCell ref="E17:E24"/>
    <mergeCell ref="F17:F24"/>
    <mergeCell ref="C17:C24"/>
    <mergeCell ref="H17:H24"/>
    <mergeCell ref="A2:H2"/>
    <mergeCell ref="A3:H3"/>
    <mergeCell ref="C12:C15"/>
    <mergeCell ref="D12:D15"/>
    <mergeCell ref="F12:F15"/>
    <mergeCell ref="H12:H15"/>
    <mergeCell ref="A5:H5"/>
    <mergeCell ref="E12:E15"/>
    <mergeCell ref="A8:B8"/>
  </mergeCells>
  <phoneticPr fontId="0" type="noConversion"/>
  <printOptions horizontalCentered="1"/>
  <pageMargins left="0.42" right="0.37" top="0.44" bottom="0" header="0.31496062992125984" footer="0.31496062992125984"/>
  <pageSetup paperSize="9" scale="9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opLeftCell="C19" zoomScaleSheetLayoutView="85" workbookViewId="0">
      <selection activeCell="D39" sqref="D39:D41"/>
    </sheetView>
  </sheetViews>
  <sheetFormatPr defaultColWidth="9.140625" defaultRowHeight="12.75" x14ac:dyDescent="0.2"/>
  <cols>
    <col min="1" max="1" width="9.140625" style="199"/>
    <col min="2" max="2" width="19.28515625" style="199" customWidth="1"/>
    <col min="3" max="3" width="28.42578125" style="199" customWidth="1"/>
    <col min="4" max="4" width="27.7109375" style="199" customWidth="1"/>
    <col min="5" max="5" width="30.28515625" style="199" customWidth="1"/>
    <col min="6" max="16384" width="9.140625" style="199"/>
  </cols>
  <sheetData>
    <row r="1" spans="1:18" ht="15" x14ac:dyDescent="0.2">
      <c r="E1" s="206" t="s">
        <v>518</v>
      </c>
      <c r="F1" s="25"/>
    </row>
    <row r="2" spans="1:18" ht="15.75" x14ac:dyDescent="0.25">
      <c r="A2" s="553" t="s">
        <v>0</v>
      </c>
      <c r="B2" s="553"/>
      <c r="C2" s="553"/>
      <c r="D2" s="553"/>
      <c r="E2" s="553"/>
      <c r="F2" s="27"/>
    </row>
    <row r="3" spans="1:18" ht="20.25" x14ac:dyDescent="0.3">
      <c r="A3" s="315"/>
      <c r="B3" s="314"/>
      <c r="C3" s="26" t="s">
        <v>646</v>
      </c>
      <c r="D3" s="26"/>
      <c r="E3" s="26"/>
      <c r="F3" s="26"/>
    </row>
    <row r="4" spans="1:18" ht="10.5" customHeight="1" x14ac:dyDescent="0.2"/>
    <row r="5" spans="1:18" ht="30.75" customHeight="1" x14ac:dyDescent="0.2">
      <c r="A5" s="707" t="s">
        <v>683</v>
      </c>
      <c r="B5" s="707"/>
      <c r="C5" s="707"/>
      <c r="D5" s="707"/>
      <c r="E5" s="707"/>
    </row>
    <row r="7" spans="1:18" ht="0.75" customHeight="1" x14ac:dyDescent="0.2"/>
    <row r="8" spans="1:18" x14ac:dyDescent="0.2">
      <c r="A8" s="5" t="s">
        <v>887</v>
      </c>
    </row>
    <row r="9" spans="1:18" x14ac:dyDescent="0.2">
      <c r="D9" s="714" t="s">
        <v>894</v>
      </c>
      <c r="E9" s="714"/>
      <c r="Q9" s="8"/>
      <c r="R9" s="10"/>
    </row>
    <row r="10" spans="1:18" ht="26.25" customHeight="1" x14ac:dyDescent="0.2">
      <c r="A10" s="523" t="s">
        <v>2</v>
      </c>
      <c r="B10" s="523" t="s">
        <v>3</v>
      </c>
      <c r="C10" s="711" t="s">
        <v>514</v>
      </c>
      <c r="D10" s="712"/>
      <c r="E10" s="713"/>
      <c r="Q10" s="10"/>
      <c r="R10" s="10"/>
    </row>
    <row r="11" spans="1:18" ht="56.25" customHeight="1" x14ac:dyDescent="0.2">
      <c r="A11" s="523"/>
      <c r="B11" s="523"/>
      <c r="C11" s="175" t="s">
        <v>516</v>
      </c>
      <c r="D11" s="175" t="s">
        <v>517</v>
      </c>
      <c r="E11" s="175" t="s">
        <v>515</v>
      </c>
    </row>
    <row r="12" spans="1:18" s="70" customFormat="1" ht="15.75" customHeight="1" x14ac:dyDescent="0.2">
      <c r="A12" s="46">
        <v>1</v>
      </c>
      <c r="B12" s="45">
        <v>2</v>
      </c>
      <c r="C12" s="46">
        <v>3</v>
      </c>
      <c r="D12" s="45">
        <v>4</v>
      </c>
      <c r="E12" s="46">
        <v>5</v>
      </c>
    </row>
    <row r="13" spans="1:18" s="70" customFormat="1" x14ac:dyDescent="0.2">
      <c r="A13" s="235">
        <v>1</v>
      </c>
      <c r="B13" s="235" t="s">
        <v>844</v>
      </c>
      <c r="C13" s="501">
        <v>0</v>
      </c>
      <c r="D13" s="488">
        <v>0</v>
      </c>
      <c r="E13" s="501">
        <v>1152</v>
      </c>
    </row>
    <row r="14" spans="1:18" s="70" customFormat="1" x14ac:dyDescent="0.2">
      <c r="A14" s="235">
        <f>A13+1</f>
        <v>2</v>
      </c>
      <c r="B14" s="235" t="s">
        <v>809</v>
      </c>
      <c r="C14" s="501">
        <v>2</v>
      </c>
      <c r="D14" s="488">
        <v>0</v>
      </c>
      <c r="E14" s="501">
        <v>1324</v>
      </c>
    </row>
    <row r="15" spans="1:18" s="70" customFormat="1" x14ac:dyDescent="0.2">
      <c r="A15" s="235">
        <f t="shared" ref="A15:A43" si="0">A14+1</f>
        <v>3</v>
      </c>
      <c r="B15" s="235" t="s">
        <v>845</v>
      </c>
      <c r="C15" s="501">
        <v>0</v>
      </c>
      <c r="D15" s="488">
        <v>0</v>
      </c>
      <c r="E15" s="501">
        <v>893</v>
      </c>
    </row>
    <row r="16" spans="1:18" s="70" customFormat="1" x14ac:dyDescent="0.2">
      <c r="A16" s="235">
        <f t="shared" si="0"/>
        <v>4</v>
      </c>
      <c r="B16" s="235" t="s">
        <v>810</v>
      </c>
      <c r="C16" s="501">
        <v>0</v>
      </c>
      <c r="D16" s="488">
        <v>1</v>
      </c>
      <c r="E16" s="501">
        <v>805</v>
      </c>
    </row>
    <row r="17" spans="1:5" s="70" customFormat="1" x14ac:dyDescent="0.2">
      <c r="A17" s="235">
        <f t="shared" si="0"/>
        <v>5</v>
      </c>
      <c r="B17" s="235" t="s">
        <v>811</v>
      </c>
      <c r="C17" s="501">
        <v>1</v>
      </c>
      <c r="D17" s="488">
        <v>3</v>
      </c>
      <c r="E17" s="501">
        <v>524</v>
      </c>
    </row>
    <row r="18" spans="1:5" s="70" customFormat="1" x14ac:dyDescent="0.2">
      <c r="A18" s="235">
        <f t="shared" si="0"/>
        <v>6</v>
      </c>
      <c r="B18" s="235" t="s">
        <v>812</v>
      </c>
      <c r="C18" s="501">
        <v>0</v>
      </c>
      <c r="D18" s="488">
        <v>0</v>
      </c>
      <c r="E18" s="501">
        <v>826</v>
      </c>
    </row>
    <row r="19" spans="1:5" s="70" customFormat="1" x14ac:dyDescent="0.2">
      <c r="A19" s="235">
        <f t="shared" si="0"/>
        <v>7</v>
      </c>
      <c r="B19" s="235" t="s">
        <v>813</v>
      </c>
      <c r="C19" s="501">
        <v>0</v>
      </c>
      <c r="D19" s="488">
        <v>0</v>
      </c>
      <c r="E19" s="501">
        <v>466</v>
      </c>
    </row>
    <row r="20" spans="1:5" s="70" customFormat="1" x14ac:dyDescent="0.2">
      <c r="A20" s="235">
        <f t="shared" si="0"/>
        <v>8</v>
      </c>
      <c r="B20" s="235" t="s">
        <v>814</v>
      </c>
      <c r="C20" s="501">
        <v>0</v>
      </c>
      <c r="D20" s="488">
        <v>2</v>
      </c>
      <c r="E20" s="488">
        <v>1014</v>
      </c>
    </row>
    <row r="21" spans="1:5" s="70" customFormat="1" x14ac:dyDescent="0.2">
      <c r="A21" s="235">
        <f t="shared" si="0"/>
        <v>9</v>
      </c>
      <c r="B21" s="235" t="s">
        <v>815</v>
      </c>
      <c r="C21" s="501">
        <v>1</v>
      </c>
      <c r="D21" s="488">
        <v>1</v>
      </c>
      <c r="E21" s="501">
        <v>685</v>
      </c>
    </row>
    <row r="22" spans="1:5" s="70" customFormat="1" x14ac:dyDescent="0.2">
      <c r="A22" s="235">
        <f t="shared" si="0"/>
        <v>10</v>
      </c>
      <c r="B22" s="235" t="s">
        <v>816</v>
      </c>
      <c r="C22" s="501">
        <v>0</v>
      </c>
      <c r="D22" s="488">
        <v>0</v>
      </c>
      <c r="E22" s="501">
        <v>1259</v>
      </c>
    </row>
    <row r="23" spans="1:5" s="70" customFormat="1" x14ac:dyDescent="0.2">
      <c r="A23" s="235">
        <f t="shared" si="0"/>
        <v>11</v>
      </c>
      <c r="B23" s="235" t="s">
        <v>846</v>
      </c>
      <c r="C23" s="501">
        <v>2</v>
      </c>
      <c r="D23" s="488">
        <v>10</v>
      </c>
      <c r="E23" s="501">
        <v>1039</v>
      </c>
    </row>
    <row r="24" spans="1:5" s="70" customFormat="1" x14ac:dyDescent="0.2">
      <c r="A24" s="235">
        <f t="shared" si="0"/>
        <v>12</v>
      </c>
      <c r="B24" s="235" t="s">
        <v>817</v>
      </c>
      <c r="C24" s="501">
        <v>1</v>
      </c>
      <c r="D24" s="488">
        <v>1</v>
      </c>
      <c r="E24" s="501">
        <v>927</v>
      </c>
    </row>
    <row r="25" spans="1:5" s="70" customFormat="1" x14ac:dyDescent="0.2">
      <c r="A25" s="235">
        <f t="shared" si="0"/>
        <v>13</v>
      </c>
      <c r="B25" s="235" t="s">
        <v>818</v>
      </c>
      <c r="C25" s="501">
        <v>0</v>
      </c>
      <c r="D25" s="488">
        <v>0</v>
      </c>
      <c r="E25" s="501">
        <v>1389</v>
      </c>
    </row>
    <row r="26" spans="1:5" s="70" customFormat="1" x14ac:dyDescent="0.2">
      <c r="A26" s="235">
        <f t="shared" si="0"/>
        <v>14</v>
      </c>
      <c r="B26" s="235" t="s">
        <v>847</v>
      </c>
      <c r="C26" s="501">
        <v>0</v>
      </c>
      <c r="D26" s="488">
        <v>0</v>
      </c>
      <c r="E26" s="501">
        <v>769</v>
      </c>
    </row>
    <row r="27" spans="1:5" s="70" customFormat="1" x14ac:dyDescent="0.2">
      <c r="A27" s="235">
        <f t="shared" si="0"/>
        <v>15</v>
      </c>
      <c r="B27" s="235" t="s">
        <v>819</v>
      </c>
      <c r="C27" s="501">
        <v>0</v>
      </c>
      <c r="D27" s="488">
        <v>0</v>
      </c>
      <c r="E27" s="501">
        <v>910</v>
      </c>
    </row>
    <row r="28" spans="1:5" s="70" customFormat="1" x14ac:dyDescent="0.2">
      <c r="A28" s="235">
        <f t="shared" si="0"/>
        <v>16</v>
      </c>
      <c r="B28" s="235" t="s">
        <v>820</v>
      </c>
      <c r="C28" s="501">
        <v>0</v>
      </c>
      <c r="D28" s="488">
        <v>2</v>
      </c>
      <c r="E28" s="501">
        <v>524</v>
      </c>
    </row>
    <row r="29" spans="1:5" s="70" customFormat="1" x14ac:dyDescent="0.2">
      <c r="A29" s="235">
        <f t="shared" si="0"/>
        <v>17</v>
      </c>
      <c r="B29" s="235" t="s">
        <v>821</v>
      </c>
      <c r="C29" s="93">
        <v>0</v>
      </c>
      <c r="D29" s="62">
        <v>0</v>
      </c>
      <c r="E29" s="93">
        <v>840</v>
      </c>
    </row>
    <row r="30" spans="1:5" x14ac:dyDescent="0.2">
      <c r="A30" s="235">
        <f t="shared" si="0"/>
        <v>18</v>
      </c>
      <c r="B30" s="235" t="s">
        <v>822</v>
      </c>
      <c r="C30" s="93">
        <v>0</v>
      </c>
      <c r="D30" s="93">
        <v>2</v>
      </c>
      <c r="E30" s="93">
        <v>1450</v>
      </c>
    </row>
    <row r="31" spans="1:5" x14ac:dyDescent="0.2">
      <c r="A31" s="235">
        <f t="shared" si="0"/>
        <v>19</v>
      </c>
      <c r="B31" s="235" t="s">
        <v>848</v>
      </c>
      <c r="C31" s="93">
        <v>0</v>
      </c>
      <c r="D31" s="93">
        <v>0</v>
      </c>
      <c r="E31" s="93">
        <v>784</v>
      </c>
    </row>
    <row r="32" spans="1:5" x14ac:dyDescent="0.2">
      <c r="A32" s="235">
        <f t="shared" si="0"/>
        <v>20</v>
      </c>
      <c r="B32" s="235" t="s">
        <v>823</v>
      </c>
      <c r="C32" s="93">
        <v>1</v>
      </c>
      <c r="D32" s="93">
        <v>0</v>
      </c>
      <c r="E32" s="93">
        <v>1200</v>
      </c>
    </row>
    <row r="33" spans="1:8" x14ac:dyDescent="0.2">
      <c r="A33" s="235">
        <f t="shared" si="0"/>
        <v>21</v>
      </c>
      <c r="B33" s="235" t="s">
        <v>824</v>
      </c>
      <c r="C33" s="93">
        <v>0</v>
      </c>
      <c r="D33" s="93">
        <v>3</v>
      </c>
      <c r="E33" s="93">
        <v>554</v>
      </c>
    </row>
    <row r="34" spans="1:8" ht="15.75" customHeight="1" x14ac:dyDescent="0.2">
      <c r="A34" s="235">
        <f t="shared" si="0"/>
        <v>22</v>
      </c>
      <c r="B34" s="235" t="s">
        <v>825</v>
      </c>
      <c r="C34" s="394">
        <v>0</v>
      </c>
      <c r="D34" s="93">
        <v>1</v>
      </c>
      <c r="E34" s="93">
        <v>500</v>
      </c>
    </row>
    <row r="35" spans="1:8" ht="12.75" customHeight="1" x14ac:dyDescent="0.2">
      <c r="A35" s="235">
        <f t="shared" si="0"/>
        <v>23</v>
      </c>
      <c r="B35" s="235" t="s">
        <v>826</v>
      </c>
      <c r="C35" s="93">
        <v>0</v>
      </c>
      <c r="D35" s="93">
        <v>0</v>
      </c>
      <c r="E35" s="93">
        <v>1356</v>
      </c>
    </row>
    <row r="36" spans="1:8" ht="12.75" customHeight="1" x14ac:dyDescent="0.2">
      <c r="A36" s="235">
        <f t="shared" si="0"/>
        <v>24</v>
      </c>
      <c r="B36" s="235" t="s">
        <v>827</v>
      </c>
      <c r="C36" s="93">
        <v>1</v>
      </c>
      <c r="D36" s="93">
        <v>1</v>
      </c>
      <c r="E36" s="93">
        <v>1288</v>
      </c>
    </row>
    <row r="37" spans="1:8" x14ac:dyDescent="0.2">
      <c r="A37" s="235">
        <f t="shared" si="0"/>
        <v>25</v>
      </c>
      <c r="B37" s="235" t="s">
        <v>828</v>
      </c>
      <c r="C37" s="93">
        <v>0</v>
      </c>
      <c r="D37" s="93">
        <v>0</v>
      </c>
      <c r="E37" s="93">
        <v>994</v>
      </c>
    </row>
    <row r="38" spans="1:8" x14ac:dyDescent="0.2">
      <c r="A38" s="235">
        <f t="shared" si="0"/>
        <v>26</v>
      </c>
      <c r="B38" s="235" t="s">
        <v>829</v>
      </c>
      <c r="C38" s="93">
        <v>0</v>
      </c>
      <c r="D38" s="93">
        <v>5</v>
      </c>
      <c r="E38" s="93">
        <v>975</v>
      </c>
    </row>
    <row r="39" spans="1:8" x14ac:dyDescent="0.2">
      <c r="A39" s="235">
        <f t="shared" si="0"/>
        <v>27</v>
      </c>
      <c r="B39" s="235" t="s">
        <v>830</v>
      </c>
      <c r="C39" s="93">
        <v>0</v>
      </c>
      <c r="D39" s="93">
        <v>0</v>
      </c>
      <c r="E39" s="93">
        <v>1057</v>
      </c>
    </row>
    <row r="40" spans="1:8" x14ac:dyDescent="0.2">
      <c r="A40" s="235">
        <f t="shared" si="0"/>
        <v>28</v>
      </c>
      <c r="B40" s="168" t="s">
        <v>831</v>
      </c>
      <c r="C40" s="93">
        <v>0</v>
      </c>
      <c r="D40" s="93">
        <v>0</v>
      </c>
      <c r="E40" s="93">
        <v>526</v>
      </c>
    </row>
    <row r="41" spans="1:8" x14ac:dyDescent="0.2">
      <c r="A41" s="235">
        <f t="shared" si="0"/>
        <v>29</v>
      </c>
      <c r="B41" s="168" t="s">
        <v>832</v>
      </c>
      <c r="C41" s="93">
        <v>0</v>
      </c>
      <c r="D41" s="93">
        <v>0</v>
      </c>
      <c r="E41" s="93">
        <v>654</v>
      </c>
    </row>
    <row r="42" spans="1:8" x14ac:dyDescent="0.2">
      <c r="A42" s="235">
        <f t="shared" si="0"/>
        <v>30</v>
      </c>
      <c r="B42" s="168" t="s">
        <v>833</v>
      </c>
      <c r="C42" s="93">
        <v>1</v>
      </c>
      <c r="D42" s="93">
        <v>5</v>
      </c>
      <c r="E42" s="93">
        <v>525</v>
      </c>
    </row>
    <row r="43" spans="1:8" x14ac:dyDescent="0.2">
      <c r="A43" s="235">
        <f t="shared" si="0"/>
        <v>31</v>
      </c>
      <c r="B43" s="168" t="s">
        <v>834</v>
      </c>
      <c r="C43" s="93">
        <v>0</v>
      </c>
      <c r="D43" s="93">
        <v>0</v>
      </c>
      <c r="E43" s="93">
        <v>687</v>
      </c>
    </row>
    <row r="44" spans="1:8" x14ac:dyDescent="0.2">
      <c r="A44" s="176"/>
      <c r="B44" s="176" t="s">
        <v>835</v>
      </c>
      <c r="C44" s="459">
        <f>SUM(C13:C43)</f>
        <v>10</v>
      </c>
      <c r="D44" s="459">
        <f t="shared" ref="D44:E44" si="1">SUM(D13:D43)</f>
        <v>37</v>
      </c>
      <c r="E44" s="459">
        <f t="shared" si="1"/>
        <v>27896</v>
      </c>
    </row>
    <row r="45" spans="1:8" x14ac:dyDescent="0.2">
      <c r="E45" s="18"/>
    </row>
    <row r="46" spans="1:8" x14ac:dyDescent="0.2">
      <c r="E46" s="3"/>
    </row>
    <row r="47" spans="1:8" x14ac:dyDescent="0.2">
      <c r="F47" s="556"/>
      <c r="G47" s="556"/>
      <c r="H47" s="556"/>
    </row>
    <row r="48" spans="1:8" ht="15.75" x14ac:dyDescent="0.25">
      <c r="D48" s="618" t="s">
        <v>868</v>
      </c>
      <c r="E48" s="618"/>
    </row>
    <row r="49" spans="3:5" ht="15.75" x14ac:dyDescent="0.25">
      <c r="C49" s="324"/>
      <c r="D49" s="618" t="s">
        <v>869</v>
      </c>
      <c r="E49" s="618"/>
    </row>
  </sheetData>
  <mergeCells count="9">
    <mergeCell ref="D49:E49"/>
    <mergeCell ref="D48:E48"/>
    <mergeCell ref="A2:E2"/>
    <mergeCell ref="A5:E5"/>
    <mergeCell ref="F47:H47"/>
    <mergeCell ref="C10:E10"/>
    <mergeCell ref="D9:E9"/>
    <mergeCell ref="B10:B11"/>
    <mergeCell ref="A10:A11"/>
  </mergeCells>
  <printOptions horizontalCentered="1"/>
  <pageMargins left="0.49" right="0.55000000000000004" top="0.44" bottom="0" header="0.31496062992125984" footer="0.31496062992125984"/>
  <pageSetup paperSize="9" scale="80" orientation="landscape" r:id="rId1"/>
  <colBreaks count="1" manualBreakCount="1">
    <brk id="5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3"/>
  <sheetViews>
    <sheetView zoomScaleSheetLayoutView="90" workbookViewId="0">
      <selection activeCell="M46" sqref="M46"/>
    </sheetView>
  </sheetViews>
  <sheetFormatPr defaultRowHeight="12.75" x14ac:dyDescent="0.2"/>
  <sheetData>
    <row r="2" spans="2:8" x14ac:dyDescent="0.2">
      <c r="B2" s="5"/>
    </row>
    <row r="4" spans="2:8" ht="12.75" customHeight="1" x14ac:dyDescent="0.2">
      <c r="B4" s="519"/>
      <c r="C4" s="519"/>
      <c r="D4" s="519"/>
      <c r="E4" s="519"/>
      <c r="F4" s="519"/>
      <c r="G4" s="519"/>
      <c r="H4" s="519"/>
    </row>
    <row r="5" spans="2:8" ht="12.75" customHeight="1" x14ac:dyDescent="0.2">
      <c r="B5" s="519"/>
      <c r="C5" s="519"/>
      <c r="D5" s="519"/>
      <c r="E5" s="519"/>
      <c r="F5" s="519"/>
      <c r="G5" s="519"/>
      <c r="H5" s="519"/>
    </row>
    <row r="6" spans="2:8" ht="12.75" customHeight="1" x14ac:dyDescent="0.2">
      <c r="B6" s="519"/>
      <c r="C6" s="519"/>
      <c r="D6" s="519"/>
      <c r="E6" s="519"/>
      <c r="F6" s="519"/>
      <c r="G6" s="519"/>
      <c r="H6" s="519"/>
    </row>
    <row r="7" spans="2:8" ht="12.75" customHeight="1" x14ac:dyDescent="0.2">
      <c r="B7" s="519"/>
      <c r="C7" s="519"/>
      <c r="D7" s="519"/>
      <c r="E7" s="519"/>
      <c r="F7" s="519"/>
      <c r="G7" s="519"/>
      <c r="H7" s="519"/>
    </row>
    <row r="8" spans="2:8" ht="12.75" customHeight="1" x14ac:dyDescent="0.2">
      <c r="B8" s="519"/>
      <c r="C8" s="519"/>
      <c r="D8" s="519"/>
      <c r="E8" s="519"/>
      <c r="F8" s="519"/>
      <c r="G8" s="519"/>
      <c r="H8" s="519"/>
    </row>
    <row r="9" spans="2:8" ht="12.75" customHeight="1" x14ac:dyDescent="0.2">
      <c r="B9" s="519"/>
      <c r="C9" s="519"/>
      <c r="D9" s="519"/>
      <c r="E9" s="519"/>
      <c r="F9" s="519"/>
      <c r="G9" s="519"/>
      <c r="H9" s="519"/>
    </row>
    <row r="10" spans="2:8" ht="12.75" customHeight="1" x14ac:dyDescent="0.2">
      <c r="B10" s="519"/>
      <c r="C10" s="519"/>
      <c r="D10" s="519"/>
      <c r="E10" s="519"/>
      <c r="F10" s="519"/>
      <c r="G10" s="519"/>
      <c r="H10" s="519"/>
    </row>
    <row r="11" spans="2:8" ht="12.75" customHeight="1" x14ac:dyDescent="0.2">
      <c r="B11" s="519"/>
      <c r="C11" s="519"/>
      <c r="D11" s="519"/>
      <c r="E11" s="519"/>
      <c r="F11" s="519"/>
      <c r="G11" s="519"/>
      <c r="H11" s="519"/>
    </row>
    <row r="12" spans="2:8" ht="12.75" customHeight="1" x14ac:dyDescent="0.2">
      <c r="B12" s="519"/>
      <c r="C12" s="519"/>
      <c r="D12" s="519"/>
      <c r="E12" s="519"/>
      <c r="F12" s="519"/>
      <c r="G12" s="519"/>
      <c r="H12" s="519"/>
    </row>
    <row r="13" spans="2:8" ht="12.75" customHeight="1" x14ac:dyDescent="0.2">
      <c r="B13" s="519"/>
      <c r="C13" s="519"/>
      <c r="D13" s="519"/>
      <c r="E13" s="519"/>
      <c r="F13" s="519"/>
      <c r="G13" s="519"/>
      <c r="H13" s="519"/>
    </row>
  </sheetData>
  <mergeCells count="1">
    <mergeCell ref="B4:H13"/>
  </mergeCells>
  <printOptions horizontalCentered="1" verticalCentered="1"/>
  <pageMargins left="0.70866141732283472" right="0.70866141732283472" top="0.23622047244094491" bottom="0" header="0.31496062992125984" footer="0.31496062992125984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9"/>
  <sheetViews>
    <sheetView topLeftCell="A9" zoomScaleSheetLayoutView="80" workbookViewId="0">
      <selection activeCell="L32" sqref="L32"/>
    </sheetView>
  </sheetViews>
  <sheetFormatPr defaultRowHeight="12.75" x14ac:dyDescent="0.2"/>
  <cols>
    <col min="1" max="1" width="8.28515625" style="199" customWidth="1"/>
    <col min="2" max="2" width="21.85546875" style="199" customWidth="1"/>
    <col min="3" max="3" width="14.28515625" style="199" customWidth="1"/>
    <col min="4" max="5" width="13.5703125" style="199" customWidth="1"/>
    <col min="6" max="7" width="12.85546875" style="199" customWidth="1"/>
    <col min="8" max="8" width="15.28515625" style="199" customWidth="1"/>
    <col min="9" max="9" width="15.42578125" style="199" customWidth="1"/>
    <col min="10" max="10" width="13.28515625" style="199" customWidth="1"/>
    <col min="11" max="16384" width="9.140625" style="199"/>
  </cols>
  <sheetData>
    <row r="1" spans="1:11" ht="15" x14ac:dyDescent="0.2">
      <c r="I1" s="715" t="s">
        <v>762</v>
      </c>
      <c r="J1" s="715"/>
    </row>
    <row r="2" spans="1:11" ht="15.75" x14ac:dyDescent="0.25">
      <c r="A2" s="553" t="s">
        <v>0</v>
      </c>
      <c r="B2" s="553"/>
      <c r="C2" s="553"/>
      <c r="D2" s="553"/>
      <c r="E2" s="553"/>
      <c r="F2" s="553"/>
      <c r="G2" s="553"/>
      <c r="H2" s="553"/>
      <c r="I2" s="553"/>
      <c r="J2" s="553"/>
      <c r="K2" s="63"/>
    </row>
    <row r="3" spans="1:11" ht="20.25" x14ac:dyDescent="0.3">
      <c r="A3" s="554" t="s">
        <v>646</v>
      </c>
      <c r="B3" s="554"/>
      <c r="C3" s="554"/>
      <c r="D3" s="554"/>
      <c r="E3" s="554"/>
      <c r="F3" s="554"/>
      <c r="G3" s="554"/>
      <c r="H3" s="554"/>
      <c r="I3" s="554"/>
      <c r="J3" s="554"/>
      <c r="K3" s="26"/>
    </row>
    <row r="4" spans="1:11" ht="20.25" x14ac:dyDescent="0.3">
      <c r="C4" s="182"/>
      <c r="D4" s="182"/>
      <c r="E4" s="182"/>
      <c r="F4" s="182"/>
      <c r="G4" s="182"/>
      <c r="H4" s="182"/>
      <c r="I4" s="182"/>
      <c r="J4" s="26"/>
      <c r="K4" s="26"/>
    </row>
    <row r="5" spans="1:11" ht="20.25" customHeight="1" x14ac:dyDescent="0.2">
      <c r="A5" s="721" t="s">
        <v>684</v>
      </c>
      <c r="B5" s="721"/>
      <c r="C5" s="721"/>
      <c r="D5" s="721"/>
      <c r="E5" s="721"/>
      <c r="F5" s="721"/>
      <c r="G5" s="721"/>
      <c r="H5" s="721"/>
      <c r="I5" s="721"/>
      <c r="J5" s="721"/>
    </row>
    <row r="6" spans="1:11" ht="20.25" customHeight="1" x14ac:dyDescent="0.2">
      <c r="A6" s="5" t="s">
        <v>888</v>
      </c>
      <c r="C6" s="238"/>
      <c r="D6" s="238"/>
      <c r="E6" s="238"/>
      <c r="F6" s="238"/>
      <c r="G6" s="238"/>
      <c r="H6" s="238"/>
      <c r="I6" s="717"/>
      <c r="J6" s="717"/>
    </row>
    <row r="7" spans="1:11" ht="15" customHeight="1" x14ac:dyDescent="0.2">
      <c r="A7" s="716" t="s">
        <v>70</v>
      </c>
      <c r="B7" s="716" t="s">
        <v>33</v>
      </c>
      <c r="C7" s="716" t="s">
        <v>415</v>
      </c>
      <c r="D7" s="716" t="s">
        <v>394</v>
      </c>
      <c r="E7" s="718" t="s">
        <v>464</v>
      </c>
      <c r="F7" s="716" t="s">
        <v>393</v>
      </c>
      <c r="G7" s="716"/>
      <c r="H7" s="716"/>
      <c r="I7" s="716" t="s">
        <v>419</v>
      </c>
      <c r="J7" s="718" t="s">
        <v>420</v>
      </c>
    </row>
    <row r="8" spans="1:11" ht="12.75" customHeight="1" x14ac:dyDescent="0.2">
      <c r="A8" s="716"/>
      <c r="B8" s="716"/>
      <c r="C8" s="716"/>
      <c r="D8" s="716"/>
      <c r="E8" s="719"/>
      <c r="F8" s="716" t="s">
        <v>416</v>
      </c>
      <c r="G8" s="718" t="s">
        <v>417</v>
      </c>
      <c r="H8" s="716" t="s">
        <v>418</v>
      </c>
      <c r="I8" s="716"/>
      <c r="J8" s="719"/>
    </row>
    <row r="9" spans="1:11" ht="20.25" customHeight="1" x14ac:dyDescent="0.2">
      <c r="A9" s="716"/>
      <c r="B9" s="716"/>
      <c r="C9" s="716"/>
      <c r="D9" s="716"/>
      <c r="E9" s="719"/>
      <c r="F9" s="716"/>
      <c r="G9" s="719"/>
      <c r="H9" s="716"/>
      <c r="I9" s="716"/>
      <c r="J9" s="719"/>
    </row>
    <row r="10" spans="1:11" ht="63.75" customHeight="1" x14ac:dyDescent="0.2">
      <c r="A10" s="716"/>
      <c r="B10" s="716"/>
      <c r="C10" s="716"/>
      <c r="D10" s="716"/>
      <c r="E10" s="720"/>
      <c r="F10" s="716"/>
      <c r="G10" s="720"/>
      <c r="H10" s="716"/>
      <c r="I10" s="716"/>
      <c r="J10" s="720"/>
    </row>
    <row r="11" spans="1:11" ht="14.25" x14ac:dyDescent="0.2">
      <c r="A11" s="239">
        <v>1</v>
      </c>
      <c r="B11" s="239">
        <v>2</v>
      </c>
      <c r="C11" s="240">
        <v>3</v>
      </c>
      <c r="D11" s="239">
        <v>4</v>
      </c>
      <c r="E11" s="240">
        <v>5</v>
      </c>
      <c r="F11" s="239">
        <v>6</v>
      </c>
      <c r="G11" s="240">
        <v>7</v>
      </c>
      <c r="H11" s="239">
        <v>8</v>
      </c>
      <c r="I11" s="240">
        <v>9</v>
      </c>
      <c r="J11" s="239">
        <v>10</v>
      </c>
    </row>
    <row r="12" spans="1:11" ht="14.25" x14ac:dyDescent="0.2">
      <c r="A12" s="235">
        <v>1</v>
      </c>
      <c r="B12" s="235" t="s">
        <v>844</v>
      </c>
      <c r="C12" s="434">
        <v>1</v>
      </c>
      <c r="D12" s="435">
        <v>6</v>
      </c>
      <c r="E12" s="436">
        <v>101424</v>
      </c>
      <c r="F12" s="435" t="s">
        <v>938</v>
      </c>
      <c r="G12" s="434">
        <v>6</v>
      </c>
      <c r="H12" s="435">
        <v>0</v>
      </c>
      <c r="I12" s="434" t="s">
        <v>7</v>
      </c>
      <c r="J12" s="436">
        <v>101424</v>
      </c>
    </row>
    <row r="13" spans="1:11" s="509" customFormat="1" x14ac:dyDescent="0.2">
      <c r="A13" s="235">
        <f>A12+1</f>
        <v>2</v>
      </c>
      <c r="B13" s="235" t="s">
        <v>809</v>
      </c>
      <c r="C13" s="434">
        <v>0</v>
      </c>
      <c r="D13" s="434">
        <v>0</v>
      </c>
      <c r="E13" s="434">
        <v>0</v>
      </c>
      <c r="F13" s="434">
        <v>0</v>
      </c>
      <c r="G13" s="434">
        <v>0</v>
      </c>
      <c r="H13" s="434">
        <v>0</v>
      </c>
      <c r="I13" s="434" t="s">
        <v>7</v>
      </c>
      <c r="J13" s="434">
        <v>0</v>
      </c>
    </row>
    <row r="14" spans="1:11" ht="14.25" x14ac:dyDescent="0.2">
      <c r="A14" s="235">
        <f t="shared" ref="A14:A41" si="0">A13+1</f>
        <v>3</v>
      </c>
      <c r="B14" s="235" t="s">
        <v>845</v>
      </c>
      <c r="C14" s="434">
        <v>1</v>
      </c>
      <c r="D14" s="435">
        <v>6</v>
      </c>
      <c r="E14" s="436">
        <v>101424</v>
      </c>
      <c r="F14" s="435" t="s">
        <v>938</v>
      </c>
      <c r="G14" s="434">
        <v>6</v>
      </c>
      <c r="H14" s="435">
        <v>0</v>
      </c>
      <c r="I14" s="434" t="s">
        <v>7</v>
      </c>
      <c r="J14" s="436">
        <v>101424</v>
      </c>
    </row>
    <row r="15" spans="1:11" ht="14.25" x14ac:dyDescent="0.2">
      <c r="A15" s="235">
        <f t="shared" si="0"/>
        <v>4</v>
      </c>
      <c r="B15" s="235" t="s">
        <v>810</v>
      </c>
      <c r="C15" s="434">
        <v>1</v>
      </c>
      <c r="D15" s="435">
        <v>6</v>
      </c>
      <c r="E15" s="436">
        <v>101424</v>
      </c>
      <c r="F15" s="435" t="s">
        <v>938</v>
      </c>
      <c r="G15" s="434">
        <v>6</v>
      </c>
      <c r="H15" s="435">
        <v>0</v>
      </c>
      <c r="I15" s="434" t="s">
        <v>7</v>
      </c>
      <c r="J15" s="436">
        <v>101424</v>
      </c>
    </row>
    <row r="16" spans="1:11" s="509" customFormat="1" x14ac:dyDescent="0.2">
      <c r="A16" s="235">
        <f t="shared" si="0"/>
        <v>5</v>
      </c>
      <c r="B16" s="235" t="s">
        <v>811</v>
      </c>
      <c r="C16" s="434">
        <v>0</v>
      </c>
      <c r="D16" s="434">
        <v>0</v>
      </c>
      <c r="E16" s="434">
        <v>0</v>
      </c>
      <c r="F16" s="434">
        <v>0</v>
      </c>
      <c r="G16" s="434">
        <v>0</v>
      </c>
      <c r="H16" s="434">
        <v>0</v>
      </c>
      <c r="I16" s="434" t="s">
        <v>7</v>
      </c>
      <c r="J16" s="434">
        <v>0</v>
      </c>
    </row>
    <row r="17" spans="1:10" ht="14.25" x14ac:dyDescent="0.2">
      <c r="A17" s="235">
        <f t="shared" si="0"/>
        <v>6</v>
      </c>
      <c r="B17" s="235" t="s">
        <v>812</v>
      </c>
      <c r="C17" s="434">
        <v>1</v>
      </c>
      <c r="D17" s="435">
        <v>6</v>
      </c>
      <c r="E17" s="436">
        <v>101424</v>
      </c>
      <c r="F17" s="435" t="s">
        <v>938</v>
      </c>
      <c r="G17" s="434">
        <v>6</v>
      </c>
      <c r="H17" s="435">
        <v>0</v>
      </c>
      <c r="I17" s="434" t="s">
        <v>7</v>
      </c>
      <c r="J17" s="436">
        <v>101424</v>
      </c>
    </row>
    <row r="18" spans="1:10" ht="14.25" x14ac:dyDescent="0.2">
      <c r="A18" s="235">
        <f t="shared" si="0"/>
        <v>7</v>
      </c>
      <c r="B18" s="235" t="s">
        <v>813</v>
      </c>
      <c r="C18" s="434">
        <v>1</v>
      </c>
      <c r="D18" s="435">
        <v>6</v>
      </c>
      <c r="E18" s="436">
        <v>101424</v>
      </c>
      <c r="F18" s="435" t="s">
        <v>938</v>
      </c>
      <c r="G18" s="434">
        <v>6</v>
      </c>
      <c r="H18" s="435">
        <v>0</v>
      </c>
      <c r="I18" s="434" t="s">
        <v>7</v>
      </c>
      <c r="J18" s="436">
        <v>101424</v>
      </c>
    </row>
    <row r="19" spans="1:10" s="509" customFormat="1" x14ac:dyDescent="0.2">
      <c r="A19" s="235">
        <f t="shared" si="0"/>
        <v>8</v>
      </c>
      <c r="B19" s="235" t="s">
        <v>814</v>
      </c>
      <c r="C19" s="434">
        <v>0</v>
      </c>
      <c r="D19" s="434">
        <v>0</v>
      </c>
      <c r="E19" s="434">
        <v>0</v>
      </c>
      <c r="F19" s="434">
        <v>0</v>
      </c>
      <c r="G19" s="434">
        <v>0</v>
      </c>
      <c r="H19" s="434">
        <v>0</v>
      </c>
      <c r="I19" s="434" t="s">
        <v>7</v>
      </c>
      <c r="J19" s="434">
        <v>0</v>
      </c>
    </row>
    <row r="20" spans="1:10" s="509" customFormat="1" x14ac:dyDescent="0.2">
      <c r="A20" s="235">
        <f t="shared" si="0"/>
        <v>9</v>
      </c>
      <c r="B20" s="235" t="s">
        <v>815</v>
      </c>
      <c r="C20" s="434">
        <v>0</v>
      </c>
      <c r="D20" s="434">
        <v>0</v>
      </c>
      <c r="E20" s="434">
        <v>0</v>
      </c>
      <c r="F20" s="434">
        <v>0</v>
      </c>
      <c r="G20" s="434">
        <v>0</v>
      </c>
      <c r="H20" s="434">
        <v>0</v>
      </c>
      <c r="I20" s="434" t="s">
        <v>7</v>
      </c>
      <c r="J20" s="434">
        <v>0</v>
      </c>
    </row>
    <row r="21" spans="1:10" s="509" customFormat="1" x14ac:dyDescent="0.2">
      <c r="A21" s="235">
        <f t="shared" si="0"/>
        <v>10</v>
      </c>
      <c r="B21" s="235" t="s">
        <v>816</v>
      </c>
      <c r="C21" s="434">
        <v>0</v>
      </c>
      <c r="D21" s="434">
        <v>0</v>
      </c>
      <c r="E21" s="434">
        <v>0</v>
      </c>
      <c r="F21" s="434">
        <v>0</v>
      </c>
      <c r="G21" s="434">
        <v>0</v>
      </c>
      <c r="H21" s="434">
        <v>0</v>
      </c>
      <c r="I21" s="434" t="s">
        <v>7</v>
      </c>
      <c r="J21" s="434">
        <v>0</v>
      </c>
    </row>
    <row r="22" spans="1:10" ht="14.25" x14ac:dyDescent="0.2">
      <c r="A22" s="235">
        <f t="shared" si="0"/>
        <v>11</v>
      </c>
      <c r="B22" s="235" t="s">
        <v>846</v>
      </c>
      <c r="C22" s="434">
        <v>1</v>
      </c>
      <c r="D22" s="435">
        <v>6</v>
      </c>
      <c r="E22" s="436">
        <v>101424</v>
      </c>
      <c r="F22" s="435" t="s">
        <v>938</v>
      </c>
      <c r="G22" s="434">
        <v>6</v>
      </c>
      <c r="H22" s="435">
        <v>0</v>
      </c>
      <c r="I22" s="434" t="s">
        <v>7</v>
      </c>
      <c r="J22" s="436">
        <v>101424</v>
      </c>
    </row>
    <row r="23" spans="1:10" s="509" customFormat="1" x14ac:dyDescent="0.2">
      <c r="A23" s="235">
        <f t="shared" si="0"/>
        <v>12</v>
      </c>
      <c r="B23" s="235" t="s">
        <v>817</v>
      </c>
      <c r="C23" s="434">
        <v>0</v>
      </c>
      <c r="D23" s="434">
        <v>0</v>
      </c>
      <c r="E23" s="434">
        <v>0</v>
      </c>
      <c r="F23" s="434">
        <v>0</v>
      </c>
      <c r="G23" s="434">
        <v>0</v>
      </c>
      <c r="H23" s="434">
        <v>0</v>
      </c>
      <c r="I23" s="434" t="s">
        <v>7</v>
      </c>
      <c r="J23" s="434">
        <v>0</v>
      </c>
    </row>
    <row r="24" spans="1:10" s="509" customFormat="1" x14ac:dyDescent="0.2">
      <c r="A24" s="235">
        <f t="shared" si="0"/>
        <v>13</v>
      </c>
      <c r="B24" s="235" t="s">
        <v>818</v>
      </c>
      <c r="C24" s="434">
        <v>0</v>
      </c>
      <c r="D24" s="434">
        <v>0</v>
      </c>
      <c r="E24" s="434">
        <v>0</v>
      </c>
      <c r="F24" s="434">
        <v>0</v>
      </c>
      <c r="G24" s="434">
        <v>0</v>
      </c>
      <c r="H24" s="434">
        <v>0</v>
      </c>
      <c r="I24" s="434" t="s">
        <v>7</v>
      </c>
      <c r="J24" s="434">
        <v>0</v>
      </c>
    </row>
    <row r="25" spans="1:10" s="509" customFormat="1" x14ac:dyDescent="0.2">
      <c r="A25" s="235">
        <f t="shared" si="0"/>
        <v>14</v>
      </c>
      <c r="B25" s="235" t="s">
        <v>847</v>
      </c>
      <c r="C25" s="434">
        <v>0</v>
      </c>
      <c r="D25" s="434">
        <v>0</v>
      </c>
      <c r="E25" s="434">
        <v>0</v>
      </c>
      <c r="F25" s="434">
        <v>0</v>
      </c>
      <c r="G25" s="434">
        <v>0</v>
      </c>
      <c r="H25" s="434">
        <v>0</v>
      </c>
      <c r="I25" s="434" t="s">
        <v>7</v>
      </c>
      <c r="J25" s="434">
        <v>0</v>
      </c>
    </row>
    <row r="26" spans="1:10" s="509" customFormat="1" x14ac:dyDescent="0.2">
      <c r="A26" s="235">
        <f t="shared" si="0"/>
        <v>15</v>
      </c>
      <c r="B26" s="235" t="s">
        <v>819</v>
      </c>
      <c r="C26" s="434">
        <v>0</v>
      </c>
      <c r="D26" s="434">
        <v>0</v>
      </c>
      <c r="E26" s="434">
        <v>0</v>
      </c>
      <c r="F26" s="434">
        <v>0</v>
      </c>
      <c r="G26" s="434">
        <v>0</v>
      </c>
      <c r="H26" s="434">
        <v>0</v>
      </c>
      <c r="I26" s="434" t="s">
        <v>7</v>
      </c>
      <c r="J26" s="434">
        <v>0</v>
      </c>
    </row>
    <row r="27" spans="1:10" s="509" customFormat="1" x14ac:dyDescent="0.2">
      <c r="A27" s="235">
        <f t="shared" si="0"/>
        <v>16</v>
      </c>
      <c r="B27" s="235" t="s">
        <v>820</v>
      </c>
      <c r="C27" s="434">
        <v>0</v>
      </c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 t="s">
        <v>7</v>
      </c>
      <c r="J27" s="434">
        <v>0</v>
      </c>
    </row>
    <row r="28" spans="1:10" s="509" customFormat="1" x14ac:dyDescent="0.2">
      <c r="A28" s="235">
        <f t="shared" si="0"/>
        <v>17</v>
      </c>
      <c r="B28" s="235" t="s">
        <v>821</v>
      </c>
      <c r="C28" s="434">
        <v>0</v>
      </c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 t="s">
        <v>7</v>
      </c>
      <c r="J28" s="434">
        <v>0</v>
      </c>
    </row>
    <row r="29" spans="1:10" s="509" customFormat="1" x14ac:dyDescent="0.2">
      <c r="A29" s="235">
        <f t="shared" si="0"/>
        <v>18</v>
      </c>
      <c r="B29" s="235" t="s">
        <v>822</v>
      </c>
      <c r="C29" s="434">
        <v>0</v>
      </c>
      <c r="D29" s="434">
        <v>0</v>
      </c>
      <c r="E29" s="434">
        <v>0</v>
      </c>
      <c r="F29" s="434">
        <v>0</v>
      </c>
      <c r="G29" s="434">
        <v>0</v>
      </c>
      <c r="H29" s="434">
        <v>0</v>
      </c>
      <c r="I29" s="434" t="s">
        <v>7</v>
      </c>
      <c r="J29" s="434">
        <v>0</v>
      </c>
    </row>
    <row r="30" spans="1:10" s="509" customFormat="1" x14ac:dyDescent="0.2">
      <c r="A30" s="235">
        <f t="shared" si="0"/>
        <v>19</v>
      </c>
      <c r="B30" s="235" t="s">
        <v>848</v>
      </c>
      <c r="C30" s="434">
        <v>0</v>
      </c>
      <c r="D30" s="434">
        <v>0</v>
      </c>
      <c r="E30" s="434">
        <v>0</v>
      </c>
      <c r="F30" s="434">
        <v>0</v>
      </c>
      <c r="G30" s="434">
        <v>0</v>
      </c>
      <c r="H30" s="434">
        <v>0</v>
      </c>
      <c r="I30" s="434" t="s">
        <v>7</v>
      </c>
      <c r="J30" s="434">
        <v>0</v>
      </c>
    </row>
    <row r="31" spans="1:10" s="509" customFormat="1" x14ac:dyDescent="0.2">
      <c r="A31" s="235">
        <f t="shared" si="0"/>
        <v>20</v>
      </c>
      <c r="B31" s="235" t="s">
        <v>823</v>
      </c>
      <c r="C31" s="434">
        <v>0</v>
      </c>
      <c r="D31" s="434">
        <v>0</v>
      </c>
      <c r="E31" s="434">
        <v>0</v>
      </c>
      <c r="F31" s="434">
        <v>0</v>
      </c>
      <c r="G31" s="434">
        <v>0</v>
      </c>
      <c r="H31" s="434">
        <v>0</v>
      </c>
      <c r="I31" s="434" t="s">
        <v>7</v>
      </c>
      <c r="J31" s="434">
        <v>0</v>
      </c>
    </row>
    <row r="32" spans="1:10" s="509" customFormat="1" x14ac:dyDescent="0.2">
      <c r="A32" s="235">
        <f t="shared" si="0"/>
        <v>21</v>
      </c>
      <c r="B32" s="235" t="s">
        <v>824</v>
      </c>
      <c r="C32" s="434">
        <v>0</v>
      </c>
      <c r="D32" s="434">
        <v>0</v>
      </c>
      <c r="E32" s="434">
        <v>0</v>
      </c>
      <c r="F32" s="434">
        <v>0</v>
      </c>
      <c r="G32" s="434">
        <v>0</v>
      </c>
      <c r="H32" s="434">
        <v>0</v>
      </c>
      <c r="I32" s="434" t="s">
        <v>7</v>
      </c>
      <c r="J32" s="434">
        <v>0</v>
      </c>
    </row>
    <row r="33" spans="1:10" s="509" customFormat="1" x14ac:dyDescent="0.2">
      <c r="A33" s="235">
        <f t="shared" si="0"/>
        <v>22</v>
      </c>
      <c r="B33" s="235" t="s">
        <v>825</v>
      </c>
      <c r="C33" s="434">
        <v>0</v>
      </c>
      <c r="D33" s="434">
        <v>0</v>
      </c>
      <c r="E33" s="434">
        <v>0</v>
      </c>
      <c r="F33" s="434">
        <v>0</v>
      </c>
      <c r="G33" s="434">
        <v>0</v>
      </c>
      <c r="H33" s="434">
        <v>0</v>
      </c>
      <c r="I33" s="434" t="s">
        <v>7</v>
      </c>
      <c r="J33" s="434">
        <v>0</v>
      </c>
    </row>
    <row r="34" spans="1:10" s="509" customFormat="1" x14ac:dyDescent="0.2">
      <c r="A34" s="235">
        <f t="shared" si="0"/>
        <v>23</v>
      </c>
      <c r="B34" s="235" t="s">
        <v>826</v>
      </c>
      <c r="C34" s="434">
        <v>0</v>
      </c>
      <c r="D34" s="434">
        <v>0</v>
      </c>
      <c r="E34" s="434">
        <v>0</v>
      </c>
      <c r="F34" s="434">
        <v>0</v>
      </c>
      <c r="G34" s="434">
        <v>0</v>
      </c>
      <c r="H34" s="434">
        <v>0</v>
      </c>
      <c r="I34" s="434" t="s">
        <v>7</v>
      </c>
      <c r="J34" s="434">
        <v>0</v>
      </c>
    </row>
    <row r="35" spans="1:10" ht="14.25" x14ac:dyDescent="0.2">
      <c r="A35" s="235">
        <f t="shared" si="0"/>
        <v>24</v>
      </c>
      <c r="B35" s="235" t="s">
        <v>827</v>
      </c>
      <c r="C35" s="434">
        <v>1</v>
      </c>
      <c r="D35" s="435">
        <v>6</v>
      </c>
      <c r="E35" s="436">
        <v>101424</v>
      </c>
      <c r="F35" s="435" t="s">
        <v>938</v>
      </c>
      <c r="G35" s="434">
        <v>6</v>
      </c>
      <c r="H35" s="435">
        <v>0</v>
      </c>
      <c r="I35" s="434" t="s">
        <v>7</v>
      </c>
      <c r="J35" s="436">
        <v>101424</v>
      </c>
    </row>
    <row r="36" spans="1:10" s="509" customFormat="1" x14ac:dyDescent="0.2">
      <c r="A36" s="235">
        <f t="shared" si="0"/>
        <v>25</v>
      </c>
      <c r="B36" s="235" t="s">
        <v>828</v>
      </c>
      <c r="C36" s="434">
        <v>0</v>
      </c>
      <c r="D36" s="434">
        <v>0</v>
      </c>
      <c r="E36" s="434">
        <v>0</v>
      </c>
      <c r="F36" s="434">
        <v>0</v>
      </c>
      <c r="G36" s="434">
        <v>0</v>
      </c>
      <c r="H36" s="434">
        <v>0</v>
      </c>
      <c r="I36" s="434" t="s">
        <v>7</v>
      </c>
      <c r="J36" s="434">
        <v>0</v>
      </c>
    </row>
    <row r="37" spans="1:10" ht="14.25" x14ac:dyDescent="0.2">
      <c r="A37" s="235">
        <f t="shared" si="0"/>
        <v>26</v>
      </c>
      <c r="B37" s="235" t="s">
        <v>829</v>
      </c>
      <c r="C37" s="432">
        <v>1</v>
      </c>
      <c r="D37" s="435">
        <v>6</v>
      </c>
      <c r="E37" s="436">
        <v>101424</v>
      </c>
      <c r="F37" s="435" t="s">
        <v>938</v>
      </c>
      <c r="G37" s="434">
        <v>6</v>
      </c>
      <c r="H37" s="435">
        <v>0</v>
      </c>
      <c r="I37" s="434" t="s">
        <v>7</v>
      </c>
      <c r="J37" s="436">
        <v>101424</v>
      </c>
    </row>
    <row r="38" spans="1:10" ht="14.25" x14ac:dyDescent="0.2">
      <c r="A38" s="235">
        <f t="shared" si="0"/>
        <v>27</v>
      </c>
      <c r="B38" s="235" t="s">
        <v>830</v>
      </c>
      <c r="C38" s="432">
        <v>1</v>
      </c>
      <c r="D38" s="435">
        <v>6</v>
      </c>
      <c r="E38" s="436">
        <v>101424</v>
      </c>
      <c r="F38" s="435" t="s">
        <v>938</v>
      </c>
      <c r="G38" s="434">
        <v>6</v>
      </c>
      <c r="H38" s="435">
        <v>0</v>
      </c>
      <c r="I38" s="434" t="s">
        <v>7</v>
      </c>
      <c r="J38" s="436">
        <v>101424</v>
      </c>
    </row>
    <row r="39" spans="1:10" s="509" customFormat="1" x14ac:dyDescent="0.2">
      <c r="A39" s="235">
        <f t="shared" si="0"/>
        <v>28</v>
      </c>
      <c r="B39" s="508" t="s">
        <v>831</v>
      </c>
      <c r="C39" s="434">
        <v>0</v>
      </c>
      <c r="D39" s="434">
        <v>0</v>
      </c>
      <c r="E39" s="434">
        <v>0</v>
      </c>
      <c r="F39" s="434">
        <v>0</v>
      </c>
      <c r="G39" s="434">
        <v>0</v>
      </c>
      <c r="H39" s="434">
        <v>0</v>
      </c>
      <c r="I39" s="434" t="s">
        <v>7</v>
      </c>
      <c r="J39" s="434">
        <v>0</v>
      </c>
    </row>
    <row r="40" spans="1:10" s="509" customFormat="1" x14ac:dyDescent="0.2">
      <c r="A40" s="235">
        <f t="shared" si="0"/>
        <v>29</v>
      </c>
      <c r="B40" s="508" t="s">
        <v>832</v>
      </c>
      <c r="C40" s="434">
        <v>0</v>
      </c>
      <c r="D40" s="434">
        <v>0</v>
      </c>
      <c r="E40" s="434">
        <v>0</v>
      </c>
      <c r="F40" s="434">
        <v>0</v>
      </c>
      <c r="G40" s="434">
        <v>0</v>
      </c>
      <c r="H40" s="434">
        <v>0</v>
      </c>
      <c r="I40" s="434" t="s">
        <v>7</v>
      </c>
      <c r="J40" s="434">
        <v>0</v>
      </c>
    </row>
    <row r="41" spans="1:10" s="509" customFormat="1" x14ac:dyDescent="0.2">
      <c r="A41" s="235">
        <f t="shared" si="0"/>
        <v>30</v>
      </c>
      <c r="B41" s="508" t="s">
        <v>833</v>
      </c>
      <c r="C41" s="434">
        <v>0</v>
      </c>
      <c r="D41" s="434">
        <v>0</v>
      </c>
      <c r="E41" s="434">
        <v>0</v>
      </c>
      <c r="F41" s="434">
        <v>0</v>
      </c>
      <c r="G41" s="434">
        <v>0</v>
      </c>
      <c r="H41" s="434">
        <v>0</v>
      </c>
      <c r="I41" s="434" t="s">
        <v>7</v>
      </c>
      <c r="J41" s="434">
        <v>0</v>
      </c>
    </row>
    <row r="42" spans="1:10" ht="14.25" x14ac:dyDescent="0.2">
      <c r="A42" s="235">
        <v>31</v>
      </c>
      <c r="B42" s="168" t="s">
        <v>834</v>
      </c>
      <c r="C42" s="340">
        <v>1</v>
      </c>
      <c r="D42" s="435">
        <v>6</v>
      </c>
      <c r="E42" s="436">
        <v>101424</v>
      </c>
      <c r="F42" s="435" t="s">
        <v>938</v>
      </c>
      <c r="G42" s="434">
        <v>6</v>
      </c>
      <c r="H42" s="435">
        <v>0</v>
      </c>
      <c r="I42" s="434" t="s">
        <v>7</v>
      </c>
      <c r="J42" s="436">
        <v>101424</v>
      </c>
    </row>
    <row r="43" spans="1:10" x14ac:dyDescent="0.2">
      <c r="A43" s="176"/>
      <c r="B43" s="176" t="s">
        <v>835</v>
      </c>
      <c r="C43" s="341">
        <f>SUM(C12:C42)</f>
        <v>10</v>
      </c>
      <c r="D43" s="341">
        <f>SUM(D12:D42)</f>
        <v>60</v>
      </c>
      <c r="E43" s="433">
        <f>SUM(E12:E42)</f>
        <v>1014240</v>
      </c>
      <c r="F43" s="341"/>
      <c r="G43" s="341">
        <f>SUM(G12:G42)</f>
        <v>60</v>
      </c>
      <c r="H43" s="341">
        <f>SUM(H12:H42)</f>
        <v>0</v>
      </c>
      <c r="I43" s="341">
        <f>SUM(I12:I42)</f>
        <v>0</v>
      </c>
      <c r="J43" s="433">
        <f>SUM(J12:J42)</f>
        <v>1014240</v>
      </c>
    </row>
    <row r="44" spans="1:10" x14ac:dyDescent="0.2">
      <c r="A44" s="230"/>
      <c r="B44" s="230"/>
      <c r="C44" s="10"/>
      <c r="D44" s="10"/>
      <c r="E44" s="10"/>
      <c r="F44" s="10"/>
      <c r="G44" s="10"/>
      <c r="H44" s="10"/>
      <c r="I44" s="10"/>
      <c r="J44" s="10"/>
    </row>
    <row r="45" spans="1:10" x14ac:dyDescent="0.2">
      <c r="A45" s="230"/>
      <c r="B45" s="230"/>
      <c r="C45" s="10"/>
      <c r="D45" s="10"/>
      <c r="E45" s="10"/>
      <c r="F45" s="10"/>
      <c r="G45" s="10"/>
      <c r="H45" s="10"/>
      <c r="I45" s="10"/>
      <c r="J45" s="10"/>
    </row>
    <row r="48" spans="1:10" ht="15.75" x14ac:dyDescent="0.25">
      <c r="G48" s="618" t="s">
        <v>868</v>
      </c>
      <c r="H48" s="618"/>
      <c r="I48" s="618"/>
      <c r="J48" s="618"/>
    </row>
    <row r="49" spans="7:10" ht="15.75" x14ac:dyDescent="0.25">
      <c r="G49" s="618" t="s">
        <v>869</v>
      </c>
      <c r="H49" s="618"/>
      <c r="I49" s="618"/>
      <c r="J49" s="618"/>
    </row>
  </sheetData>
  <mergeCells count="18">
    <mergeCell ref="G48:J48"/>
    <mergeCell ref="G49:J49"/>
    <mergeCell ref="A2:J2"/>
    <mergeCell ref="A3:J3"/>
    <mergeCell ref="A5:J5"/>
    <mergeCell ref="A7:A10"/>
    <mergeCell ref="B7:B10"/>
    <mergeCell ref="C7:C10"/>
    <mergeCell ref="I1:J1"/>
    <mergeCell ref="D7:D10"/>
    <mergeCell ref="I6:J6"/>
    <mergeCell ref="J7:J10"/>
    <mergeCell ref="F8:F10"/>
    <mergeCell ref="G8:G10"/>
    <mergeCell ref="H8:H10"/>
    <mergeCell ref="I7:I10"/>
    <mergeCell ref="E7:E10"/>
    <mergeCell ref="F7:H7"/>
  </mergeCells>
  <printOptions horizontalCentered="1"/>
  <pageMargins left="0.56999999999999995" right="0.53" top="0.42" bottom="0" header="0.31496062992125984" footer="0.31496062992125984"/>
  <pageSetup paperSize="9" scale="76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SheetLayoutView="68" workbookViewId="0">
      <selection activeCell="M46" sqref="M46"/>
    </sheetView>
  </sheetViews>
  <sheetFormatPr defaultRowHeight="12.75" x14ac:dyDescent="0.2"/>
  <cols>
    <col min="1" max="1" width="9.140625" style="199"/>
    <col min="2" max="2" width="21" style="199" customWidth="1"/>
    <col min="3" max="5" width="9.140625" style="199"/>
    <col min="6" max="6" width="11.5703125" style="199" customWidth="1"/>
    <col min="7" max="7" width="10.42578125" style="199" customWidth="1"/>
    <col min="8" max="8" width="20.28515625" style="199" customWidth="1"/>
    <col min="9" max="9" width="10.42578125" style="199" customWidth="1"/>
    <col min="10" max="10" width="22.85546875" style="199" customWidth="1"/>
    <col min="11" max="16384" width="9.140625" style="199"/>
  </cols>
  <sheetData>
    <row r="1" spans="1:10" ht="15.75" x14ac:dyDescent="0.25">
      <c r="A1" s="553" t="s">
        <v>874</v>
      </c>
      <c r="B1" s="553"/>
      <c r="C1" s="553"/>
      <c r="D1" s="553"/>
      <c r="E1" s="553"/>
      <c r="F1" s="553"/>
      <c r="G1" s="553"/>
      <c r="H1" s="553"/>
      <c r="I1" s="553"/>
      <c r="J1" s="241" t="s">
        <v>559</v>
      </c>
    </row>
    <row r="2" spans="1:10" ht="20.25" x14ac:dyDescent="0.3">
      <c r="A2" s="554" t="s">
        <v>646</v>
      </c>
      <c r="B2" s="554"/>
      <c r="C2" s="554"/>
      <c r="D2" s="554"/>
      <c r="E2" s="554"/>
      <c r="F2" s="554"/>
      <c r="G2" s="554"/>
      <c r="H2" s="554"/>
      <c r="I2" s="554"/>
      <c r="J2" s="554"/>
    </row>
    <row r="4" spans="1:10" ht="15.75" x14ac:dyDescent="0.25">
      <c r="A4" s="553" t="s">
        <v>558</v>
      </c>
      <c r="B4" s="553"/>
      <c r="C4" s="553"/>
      <c r="D4" s="553"/>
      <c r="E4" s="553"/>
      <c r="F4" s="553"/>
      <c r="G4" s="553"/>
      <c r="H4" s="553"/>
      <c r="I4" s="553"/>
      <c r="J4" s="553"/>
    </row>
    <row r="5" spans="1:10" x14ac:dyDescent="0.2">
      <c r="A5" s="94" t="s">
        <v>889</v>
      </c>
      <c r="B5" s="94"/>
      <c r="C5" s="94"/>
      <c r="D5" s="94"/>
      <c r="E5" s="94"/>
      <c r="F5" s="94"/>
      <c r="G5" s="94"/>
      <c r="H5" s="94"/>
      <c r="I5" s="722" t="s">
        <v>895</v>
      </c>
      <c r="J5" s="722"/>
    </row>
    <row r="6" spans="1:10" ht="25.5" customHeight="1" x14ac:dyDescent="0.2">
      <c r="A6" s="523" t="s">
        <v>2</v>
      </c>
      <c r="B6" s="523" t="s">
        <v>395</v>
      </c>
      <c r="C6" s="523" t="s">
        <v>396</v>
      </c>
      <c r="D6" s="523"/>
      <c r="E6" s="523"/>
      <c r="F6" s="530" t="s">
        <v>399</v>
      </c>
      <c r="G6" s="531"/>
      <c r="H6" s="531"/>
      <c r="I6" s="532"/>
      <c r="J6" s="639" t="s">
        <v>403</v>
      </c>
    </row>
    <row r="7" spans="1:10" ht="63" customHeight="1" x14ac:dyDescent="0.2">
      <c r="A7" s="523"/>
      <c r="B7" s="523"/>
      <c r="C7" s="24" t="s">
        <v>96</v>
      </c>
      <c r="D7" s="24" t="s">
        <v>397</v>
      </c>
      <c r="E7" s="24" t="s">
        <v>398</v>
      </c>
      <c r="F7" s="175" t="s">
        <v>400</v>
      </c>
      <c r="G7" s="175" t="s">
        <v>401</v>
      </c>
      <c r="H7" s="175" t="s">
        <v>402</v>
      </c>
      <c r="I7" s="175" t="s">
        <v>43</v>
      </c>
      <c r="J7" s="640"/>
    </row>
    <row r="8" spans="1:10" x14ac:dyDescent="0.2">
      <c r="A8" s="174" t="s">
        <v>269</v>
      </c>
      <c r="B8" s="174" t="s">
        <v>270</v>
      </c>
      <c r="C8" s="174" t="s">
        <v>271</v>
      </c>
      <c r="D8" s="174" t="s">
        <v>272</v>
      </c>
      <c r="E8" s="174" t="s">
        <v>273</v>
      </c>
      <c r="F8" s="174" t="s">
        <v>276</v>
      </c>
      <c r="G8" s="174" t="s">
        <v>297</v>
      </c>
      <c r="H8" s="174" t="s">
        <v>298</v>
      </c>
      <c r="I8" s="174" t="s">
        <v>299</v>
      </c>
      <c r="J8" s="174" t="s">
        <v>327</v>
      </c>
    </row>
    <row r="9" spans="1:10" ht="63.75" x14ac:dyDescent="0.2">
      <c r="A9" s="318">
        <v>1</v>
      </c>
      <c r="B9" s="62" t="s">
        <v>864</v>
      </c>
      <c r="C9" s="319" t="s">
        <v>7</v>
      </c>
      <c r="D9" s="319" t="s">
        <v>7</v>
      </c>
      <c r="E9" s="320">
        <v>25721</v>
      </c>
      <c r="F9" s="320">
        <v>25721</v>
      </c>
      <c r="G9" s="319" t="s">
        <v>7</v>
      </c>
      <c r="H9" s="319" t="s">
        <v>7</v>
      </c>
      <c r="I9" s="319" t="s">
        <v>7</v>
      </c>
      <c r="J9" s="319" t="s">
        <v>865</v>
      </c>
    </row>
    <row r="10" spans="1:10" s="292" customFormat="1" x14ac:dyDescent="0.2">
      <c r="A10" s="275"/>
      <c r="B10" s="275"/>
      <c r="C10" s="321"/>
      <c r="D10" s="321"/>
      <c r="E10" s="321"/>
      <c r="F10" s="321"/>
      <c r="G10" s="321"/>
      <c r="H10" s="321"/>
      <c r="I10" s="321"/>
      <c r="J10" s="321"/>
    </row>
    <row r="11" spans="1:10" s="292" customFormat="1" x14ac:dyDescent="0.2">
      <c r="A11" s="275"/>
      <c r="B11" s="275"/>
      <c r="C11" s="321"/>
      <c r="D11" s="321"/>
      <c r="E11" s="321"/>
      <c r="F11" s="321"/>
      <c r="G11" s="321"/>
      <c r="H11" s="321"/>
      <c r="I11" s="321"/>
      <c r="J11" s="321"/>
    </row>
    <row r="12" spans="1:10" s="292" customFormat="1" x14ac:dyDescent="0.2">
      <c r="A12" s="275"/>
      <c r="B12" s="275"/>
      <c r="C12" s="321"/>
      <c r="D12" s="321"/>
      <c r="E12" s="321"/>
      <c r="F12" s="321"/>
      <c r="G12" s="321"/>
      <c r="H12" s="321"/>
      <c r="I12" s="321"/>
      <c r="J12" s="321"/>
    </row>
    <row r="13" spans="1:10" x14ac:dyDescent="0.2">
      <c r="A13" s="125" t="s">
        <v>12</v>
      </c>
      <c r="C13" s="125"/>
      <c r="D13" s="125"/>
    </row>
    <row r="19" spans="7:10" ht="15.75" x14ac:dyDescent="0.25">
      <c r="G19" s="618" t="s">
        <v>868</v>
      </c>
      <c r="H19" s="618"/>
      <c r="I19" s="618"/>
      <c r="J19" s="618"/>
    </row>
    <row r="20" spans="7:10" ht="15.75" x14ac:dyDescent="0.25">
      <c r="G20" s="618" t="s">
        <v>869</v>
      </c>
      <c r="H20" s="618"/>
      <c r="I20" s="618"/>
      <c r="J20" s="618"/>
    </row>
  </sheetData>
  <mergeCells count="11">
    <mergeCell ref="G19:J19"/>
    <mergeCell ref="G20:J20"/>
    <mergeCell ref="A1:I1"/>
    <mergeCell ref="A4:J4"/>
    <mergeCell ref="J6:J7"/>
    <mergeCell ref="A2:J2"/>
    <mergeCell ref="A6:A7"/>
    <mergeCell ref="B6:B7"/>
    <mergeCell ref="C6:E6"/>
    <mergeCell ref="F6:I6"/>
    <mergeCell ref="I5:J5"/>
  </mergeCells>
  <printOptions horizontalCentered="1"/>
  <pageMargins left="0.70866141732283472" right="0.70866141732283472" top="0.5" bottom="0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zoomScaleSheetLayoutView="80" workbookViewId="0">
      <selection activeCell="M46" sqref="M46"/>
    </sheetView>
  </sheetViews>
  <sheetFormatPr defaultColWidth="9.140625" defaultRowHeight="12.75" x14ac:dyDescent="0.2"/>
  <cols>
    <col min="1" max="1" width="5.28515625" style="125" customWidth="1"/>
    <col min="2" max="2" width="8.5703125" style="125" customWidth="1"/>
    <col min="3" max="3" width="32.140625" style="125" customWidth="1"/>
    <col min="4" max="4" width="15.140625" style="125" customWidth="1"/>
    <col min="5" max="6" width="11.7109375" style="125" customWidth="1"/>
    <col min="7" max="7" width="13.7109375" style="125" customWidth="1"/>
    <col min="8" max="8" width="20.140625" style="125" customWidth="1"/>
    <col min="9" max="16384" width="9.140625" style="125"/>
  </cols>
  <sheetData>
    <row r="1" spans="1:8" x14ac:dyDescent="0.2">
      <c r="A1" s="125" t="s">
        <v>11</v>
      </c>
      <c r="H1" s="135" t="s">
        <v>561</v>
      </c>
    </row>
    <row r="2" spans="1:8" s="127" customFormat="1" ht="15.75" x14ac:dyDescent="0.25">
      <c r="A2" s="681" t="s">
        <v>0</v>
      </c>
      <c r="B2" s="681"/>
      <c r="C2" s="681"/>
      <c r="D2" s="681"/>
      <c r="E2" s="681"/>
      <c r="F2" s="681"/>
      <c r="G2" s="681"/>
      <c r="H2" s="681"/>
    </row>
    <row r="3" spans="1:8" s="127" customFormat="1" ht="20.25" customHeight="1" x14ac:dyDescent="0.3">
      <c r="A3" s="680" t="s">
        <v>646</v>
      </c>
      <c r="B3" s="680"/>
      <c r="C3" s="680"/>
      <c r="D3" s="680"/>
      <c r="E3" s="680"/>
      <c r="F3" s="680"/>
      <c r="G3" s="680"/>
      <c r="H3" s="680"/>
    </row>
    <row r="5" spans="1:8" s="127" customFormat="1" ht="15.75" x14ac:dyDescent="0.25">
      <c r="A5" s="679" t="s">
        <v>560</v>
      </c>
      <c r="B5" s="679"/>
      <c r="C5" s="679"/>
      <c r="D5" s="679"/>
      <c r="E5" s="679"/>
      <c r="F5" s="679"/>
      <c r="G5" s="679"/>
      <c r="H5" s="723"/>
    </row>
    <row r="7" spans="1:8" x14ac:dyDescent="0.2">
      <c r="A7" s="128" t="s">
        <v>890</v>
      </c>
      <c r="B7" s="128"/>
      <c r="C7" s="400"/>
      <c r="D7" s="129"/>
      <c r="E7" s="129"/>
      <c r="F7" s="129"/>
      <c r="G7" s="129"/>
    </row>
    <row r="9" spans="1:8" ht="13.9" customHeight="1" x14ac:dyDescent="0.25">
      <c r="A9" s="136"/>
      <c r="B9" s="136"/>
      <c r="C9" s="136"/>
      <c r="D9" s="136"/>
      <c r="E9" s="136"/>
      <c r="F9" s="136"/>
      <c r="G9" s="136"/>
    </row>
    <row r="10" spans="1:8" s="130" customFormat="1" x14ac:dyDescent="0.2">
      <c r="A10" s="125"/>
      <c r="B10" s="125"/>
      <c r="C10" s="125"/>
      <c r="D10" s="125"/>
      <c r="E10" s="125"/>
      <c r="F10" s="125"/>
      <c r="G10" s="125"/>
      <c r="H10" s="201"/>
    </row>
    <row r="11" spans="1:8" s="130" customFormat="1" ht="39.75" customHeight="1" x14ac:dyDescent="0.2">
      <c r="A11" s="131"/>
      <c r="B11" s="724" t="s">
        <v>291</v>
      </c>
      <c r="C11" s="724" t="s">
        <v>292</v>
      </c>
      <c r="D11" s="726" t="s">
        <v>293</v>
      </c>
      <c r="E11" s="727"/>
      <c r="F11" s="727"/>
      <c r="G11" s="728"/>
      <c r="H11" s="724" t="s">
        <v>74</v>
      </c>
    </row>
    <row r="12" spans="1:8" s="130" customFormat="1" ht="25.5" x14ac:dyDescent="0.25">
      <c r="A12" s="132"/>
      <c r="B12" s="725"/>
      <c r="C12" s="725"/>
      <c r="D12" s="293" t="s">
        <v>294</v>
      </c>
      <c r="E12" s="293" t="s">
        <v>295</v>
      </c>
      <c r="F12" s="293" t="s">
        <v>296</v>
      </c>
      <c r="G12" s="293" t="s">
        <v>16</v>
      </c>
      <c r="H12" s="725"/>
    </row>
    <row r="13" spans="1:8" s="130" customFormat="1" ht="15" x14ac:dyDescent="0.25">
      <c r="A13" s="132"/>
      <c r="B13" s="294" t="s">
        <v>269</v>
      </c>
      <c r="C13" s="294" t="s">
        <v>270</v>
      </c>
      <c r="D13" s="294" t="s">
        <v>271</v>
      </c>
      <c r="E13" s="294" t="s">
        <v>272</v>
      </c>
      <c r="F13" s="294" t="s">
        <v>273</v>
      </c>
      <c r="G13" s="294" t="s">
        <v>274</v>
      </c>
      <c r="H13" s="294" t="s">
        <v>275</v>
      </c>
    </row>
    <row r="14" spans="1:8" s="137" customFormat="1" ht="15" customHeight="1" x14ac:dyDescent="0.2">
      <c r="B14" s="295" t="s">
        <v>25</v>
      </c>
      <c r="C14" s="729" t="s">
        <v>300</v>
      </c>
      <c r="D14" s="730"/>
      <c r="E14" s="730"/>
      <c r="F14" s="730"/>
      <c r="G14" s="730"/>
      <c r="H14" s="731"/>
    </row>
    <row r="15" spans="1:8" s="138" customFormat="1" x14ac:dyDescent="0.2">
      <c r="B15" s="296"/>
      <c r="C15" s="296" t="s">
        <v>855</v>
      </c>
      <c r="D15" s="295">
        <v>1</v>
      </c>
      <c r="E15" s="295">
        <v>0</v>
      </c>
      <c r="F15" s="295">
        <v>0</v>
      </c>
      <c r="G15" s="295">
        <f>SUM(D15:F15)</f>
        <v>1</v>
      </c>
      <c r="H15" s="296"/>
    </row>
    <row r="16" spans="1:8" ht="14.25" x14ac:dyDescent="0.2">
      <c r="A16" s="133"/>
      <c r="B16" s="297"/>
      <c r="C16" s="298" t="s">
        <v>856</v>
      </c>
      <c r="D16" s="299">
        <v>1</v>
      </c>
      <c r="E16" s="299">
        <v>0</v>
      </c>
      <c r="F16" s="299">
        <v>0</v>
      </c>
      <c r="G16" s="295">
        <f t="shared" ref="G16:G19" si="0">SUM(D16:F16)</f>
        <v>1</v>
      </c>
      <c r="H16" s="297"/>
    </row>
    <row r="17" spans="1:8" x14ac:dyDescent="0.2">
      <c r="B17" s="300"/>
      <c r="C17" s="298" t="s">
        <v>857</v>
      </c>
      <c r="D17" s="299">
        <v>1</v>
      </c>
      <c r="E17" s="301">
        <v>0</v>
      </c>
      <c r="F17" s="301">
        <v>0</v>
      </c>
      <c r="G17" s="295">
        <f t="shared" si="0"/>
        <v>1</v>
      </c>
      <c r="H17" s="297"/>
    </row>
    <row r="18" spans="1:8" s="80" customFormat="1" x14ac:dyDescent="0.2">
      <c r="B18" s="297"/>
      <c r="C18" s="298" t="s">
        <v>858</v>
      </c>
      <c r="D18" s="299">
        <v>1</v>
      </c>
      <c r="E18" s="299">
        <v>0</v>
      </c>
      <c r="F18" s="299">
        <v>0</v>
      </c>
      <c r="G18" s="295">
        <f t="shared" si="0"/>
        <v>1</v>
      </c>
      <c r="H18" s="302"/>
    </row>
    <row r="19" spans="1:8" s="80" customFormat="1" x14ac:dyDescent="0.2">
      <c r="B19" s="297"/>
      <c r="C19" s="298" t="s">
        <v>859</v>
      </c>
      <c r="D19" s="299">
        <v>0</v>
      </c>
      <c r="E19" s="299">
        <v>0</v>
      </c>
      <c r="F19" s="299">
        <v>0</v>
      </c>
      <c r="G19" s="295">
        <f t="shared" si="0"/>
        <v>0</v>
      </c>
      <c r="H19" s="302"/>
    </row>
    <row r="20" spans="1:8" s="80" customFormat="1" x14ac:dyDescent="0.2">
      <c r="B20" s="297"/>
      <c r="C20" s="298"/>
      <c r="D20" s="299"/>
      <c r="E20" s="299"/>
      <c r="F20" s="299"/>
      <c r="G20" s="299"/>
      <c r="H20" s="302"/>
    </row>
    <row r="21" spans="1:8" s="80" customFormat="1" ht="21.75" customHeight="1" x14ac:dyDescent="0.2">
      <c r="B21" s="295" t="s">
        <v>29</v>
      </c>
      <c r="C21" s="729" t="s">
        <v>472</v>
      </c>
      <c r="D21" s="730"/>
      <c r="E21" s="730"/>
      <c r="F21" s="730"/>
      <c r="G21" s="730"/>
      <c r="H21" s="731"/>
    </row>
    <row r="22" spans="1:8" s="80" customFormat="1" x14ac:dyDescent="0.2">
      <c r="A22" s="134" t="s">
        <v>290</v>
      </c>
      <c r="B22" s="297"/>
      <c r="C22" s="298" t="s">
        <v>860</v>
      </c>
      <c r="D22" s="295">
        <v>1</v>
      </c>
      <c r="E22" s="295">
        <v>0</v>
      </c>
      <c r="F22" s="295">
        <v>0</v>
      </c>
      <c r="G22" s="295">
        <f t="shared" ref="G22:G23" si="1">SUM(D22:F22)</f>
        <v>1</v>
      </c>
      <c r="H22" s="297"/>
    </row>
    <row r="23" spans="1:8" x14ac:dyDescent="0.2">
      <c r="B23" s="297"/>
      <c r="C23" s="298" t="s">
        <v>861</v>
      </c>
      <c r="D23" s="295">
        <v>1</v>
      </c>
      <c r="E23" s="295">
        <v>10</v>
      </c>
      <c r="F23" s="295">
        <v>0</v>
      </c>
      <c r="G23" s="295">
        <f t="shared" si="1"/>
        <v>11</v>
      </c>
      <c r="H23" s="297"/>
    </row>
    <row r="24" spans="1:8" x14ac:dyDescent="0.2">
      <c r="B24" s="297"/>
      <c r="C24" s="297"/>
      <c r="D24" s="295"/>
      <c r="E24" s="295"/>
      <c r="F24" s="295"/>
      <c r="G24" s="295"/>
      <c r="H24" s="297"/>
    </row>
    <row r="25" spans="1:8" x14ac:dyDescent="0.2">
      <c r="B25" s="303"/>
      <c r="C25" s="303"/>
      <c r="D25" s="304"/>
      <c r="E25" s="304"/>
      <c r="F25" s="304"/>
      <c r="G25" s="304"/>
      <c r="H25" s="303"/>
    </row>
    <row r="26" spans="1:8" x14ac:dyDescent="0.2">
      <c r="B26" s="303"/>
      <c r="C26" s="303"/>
      <c r="D26" s="304"/>
      <c r="E26" s="304"/>
      <c r="F26" s="304"/>
      <c r="G26" s="304"/>
      <c r="H26" s="303"/>
    </row>
    <row r="29" spans="1:8" ht="15.75" x14ac:dyDescent="0.25">
      <c r="E29" s="618" t="s">
        <v>868</v>
      </c>
      <c r="F29" s="618"/>
      <c r="G29" s="618"/>
      <c r="H29" s="618"/>
    </row>
    <row r="30" spans="1:8" ht="15.75" x14ac:dyDescent="0.25">
      <c r="E30" s="618" t="s">
        <v>869</v>
      </c>
      <c r="F30" s="618"/>
      <c r="G30" s="618"/>
      <c r="H30" s="618"/>
    </row>
  </sheetData>
  <mergeCells count="11">
    <mergeCell ref="E29:H29"/>
    <mergeCell ref="E30:H30"/>
    <mergeCell ref="H11:H12"/>
    <mergeCell ref="C14:H14"/>
    <mergeCell ref="C21:H21"/>
    <mergeCell ref="A2:H2"/>
    <mergeCell ref="A3:H3"/>
    <mergeCell ref="A5:H5"/>
    <mergeCell ref="B11:B12"/>
    <mergeCell ref="C11:C12"/>
    <mergeCell ref="D11:G11"/>
  </mergeCells>
  <printOptions horizontalCentered="1"/>
  <pageMargins left="0.70866141732283472" right="0.70866141732283472" top="0.44" bottom="0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opLeftCell="A4" zoomScaleSheetLayoutView="100" workbookViewId="0">
      <selection activeCell="E40" sqref="E40:F40"/>
    </sheetView>
  </sheetViews>
  <sheetFormatPr defaultRowHeight="12.75" x14ac:dyDescent="0.2"/>
  <cols>
    <col min="1" max="1" width="8.28515625" style="199" customWidth="1"/>
    <col min="2" max="2" width="21.28515625" style="199" customWidth="1"/>
    <col min="3" max="3" width="17.28515625" style="199" customWidth="1"/>
    <col min="4" max="4" width="21" style="199" customWidth="1"/>
    <col min="5" max="5" width="21.140625" style="199" customWidth="1"/>
    <col min="6" max="6" width="20.7109375" style="199" customWidth="1"/>
    <col min="7" max="7" width="23.5703125" style="199" customWidth="1"/>
    <col min="8" max="16384" width="9.140625" style="199"/>
  </cols>
  <sheetData>
    <row r="1" spans="1:7" ht="15.75" x14ac:dyDescent="0.25">
      <c r="A1" s="553" t="s">
        <v>0</v>
      </c>
      <c r="B1" s="553"/>
      <c r="C1" s="553"/>
      <c r="D1" s="553"/>
      <c r="E1" s="553"/>
      <c r="F1" s="553"/>
      <c r="G1" s="233" t="s">
        <v>706</v>
      </c>
    </row>
    <row r="2" spans="1:7" ht="20.25" x14ac:dyDescent="0.3">
      <c r="A2" s="554" t="s">
        <v>646</v>
      </c>
      <c r="B2" s="554"/>
      <c r="C2" s="554"/>
      <c r="D2" s="554"/>
      <c r="E2" s="554"/>
      <c r="F2" s="554"/>
      <c r="G2" s="554"/>
    </row>
    <row r="4" spans="1:7" ht="18" customHeight="1" x14ac:dyDescent="0.25">
      <c r="A4" s="636" t="s">
        <v>707</v>
      </c>
      <c r="B4" s="636"/>
      <c r="C4" s="636"/>
      <c r="D4" s="636"/>
      <c r="E4" s="636"/>
      <c r="F4" s="636"/>
      <c r="G4" s="636"/>
    </row>
    <row r="5" spans="1:7" x14ac:dyDescent="0.2">
      <c r="A5" s="94" t="s">
        <v>889</v>
      </c>
      <c r="B5" s="94"/>
    </row>
    <row r="6" spans="1:7" x14ac:dyDescent="0.2">
      <c r="A6" s="94"/>
      <c r="B6" s="94"/>
      <c r="F6" s="637" t="s">
        <v>895</v>
      </c>
      <c r="G6" s="637"/>
    </row>
    <row r="7" spans="1:7" ht="59.25" customHeight="1" x14ac:dyDescent="0.2">
      <c r="A7" s="142" t="s">
        <v>2</v>
      </c>
      <c r="B7" s="193" t="s">
        <v>3</v>
      </c>
      <c r="C7" s="217" t="s">
        <v>708</v>
      </c>
      <c r="D7" s="217" t="s">
        <v>709</v>
      </c>
      <c r="E7" s="217" t="s">
        <v>710</v>
      </c>
      <c r="F7" s="217" t="s">
        <v>711</v>
      </c>
      <c r="G7" s="217" t="s">
        <v>712</v>
      </c>
    </row>
    <row r="8" spans="1:7" s="233" customFormat="1" ht="14.25" x14ac:dyDescent="0.2">
      <c r="A8" s="174" t="s">
        <v>269</v>
      </c>
      <c r="B8" s="174" t="s">
        <v>270</v>
      </c>
      <c r="C8" s="174" t="s">
        <v>271</v>
      </c>
      <c r="D8" s="174" t="s">
        <v>272</v>
      </c>
      <c r="E8" s="174" t="s">
        <v>273</v>
      </c>
      <c r="F8" s="174" t="s">
        <v>274</v>
      </c>
      <c r="G8" s="174" t="s">
        <v>275</v>
      </c>
    </row>
    <row r="9" spans="1:7" s="233" customFormat="1" ht="14.25" x14ac:dyDescent="0.2">
      <c r="A9" s="235">
        <v>1</v>
      </c>
      <c r="B9" s="235" t="s">
        <v>844</v>
      </c>
      <c r="C9" s="357">
        <v>1152</v>
      </c>
      <c r="D9" s="357">
        <v>304</v>
      </c>
      <c r="E9" s="357">
        <v>21</v>
      </c>
      <c r="F9" s="357">
        <v>17</v>
      </c>
      <c r="G9" s="357">
        <f>D9-E9-F9</f>
        <v>266</v>
      </c>
    </row>
    <row r="10" spans="1:7" s="233" customFormat="1" ht="14.25" x14ac:dyDescent="0.2">
      <c r="A10" s="235">
        <f>A9+1</f>
        <v>2</v>
      </c>
      <c r="B10" s="235" t="s">
        <v>809</v>
      </c>
      <c r="C10" s="357">
        <v>1324</v>
      </c>
      <c r="D10" s="357">
        <v>559</v>
      </c>
      <c r="E10" s="357">
        <v>108</v>
      </c>
      <c r="F10" s="357">
        <v>106</v>
      </c>
      <c r="G10" s="357">
        <f t="shared" ref="G10:G39" si="0">D10-E10-F10</f>
        <v>345</v>
      </c>
    </row>
    <row r="11" spans="1:7" s="233" customFormat="1" ht="14.25" x14ac:dyDescent="0.2">
      <c r="A11" s="235">
        <f t="shared" ref="A11:A39" si="1">A10+1</f>
        <v>3</v>
      </c>
      <c r="B11" s="235" t="s">
        <v>845</v>
      </c>
      <c r="C11" s="357">
        <v>893</v>
      </c>
      <c r="D11" s="357">
        <v>0</v>
      </c>
      <c r="E11" s="357">
        <v>0</v>
      </c>
      <c r="F11" s="357">
        <v>0</v>
      </c>
      <c r="G11" s="357">
        <f t="shared" si="0"/>
        <v>0</v>
      </c>
    </row>
    <row r="12" spans="1:7" s="233" customFormat="1" ht="14.25" x14ac:dyDescent="0.2">
      <c r="A12" s="235">
        <f t="shared" si="1"/>
        <v>4</v>
      </c>
      <c r="B12" s="235" t="s">
        <v>810</v>
      </c>
      <c r="C12" s="357">
        <v>805</v>
      </c>
      <c r="D12" s="357">
        <v>0</v>
      </c>
      <c r="E12" s="357">
        <v>5</v>
      </c>
      <c r="F12" s="357">
        <v>0</v>
      </c>
      <c r="G12" s="357">
        <f t="shared" si="0"/>
        <v>-5</v>
      </c>
    </row>
    <row r="13" spans="1:7" s="233" customFormat="1" ht="14.25" x14ac:dyDescent="0.2">
      <c r="A13" s="235">
        <f t="shared" si="1"/>
        <v>5</v>
      </c>
      <c r="B13" s="235" t="s">
        <v>811</v>
      </c>
      <c r="C13" s="357">
        <v>524</v>
      </c>
      <c r="D13" s="357">
        <v>284</v>
      </c>
      <c r="E13" s="357">
        <v>0</v>
      </c>
      <c r="F13" s="357">
        <v>0</v>
      </c>
      <c r="G13" s="357">
        <f t="shared" si="0"/>
        <v>284</v>
      </c>
    </row>
    <row r="14" spans="1:7" s="233" customFormat="1" ht="14.25" x14ac:dyDescent="0.2">
      <c r="A14" s="235">
        <f t="shared" si="1"/>
        <v>6</v>
      </c>
      <c r="B14" s="235" t="s">
        <v>812</v>
      </c>
      <c r="C14" s="357">
        <v>826</v>
      </c>
      <c r="D14" s="357">
        <v>794</v>
      </c>
      <c r="E14" s="357">
        <v>0</v>
      </c>
      <c r="F14" s="357">
        <v>0</v>
      </c>
      <c r="G14" s="357">
        <f t="shared" si="0"/>
        <v>794</v>
      </c>
    </row>
    <row r="15" spans="1:7" s="233" customFormat="1" ht="14.25" x14ac:dyDescent="0.2">
      <c r="A15" s="235">
        <f t="shared" si="1"/>
        <v>7</v>
      </c>
      <c r="B15" s="235" t="s">
        <v>813</v>
      </c>
      <c r="C15" s="357">
        <v>466</v>
      </c>
      <c r="D15" s="357">
        <v>78</v>
      </c>
      <c r="E15" s="357">
        <v>0</v>
      </c>
      <c r="F15" s="357">
        <v>0</v>
      </c>
      <c r="G15" s="357">
        <f t="shared" si="0"/>
        <v>78</v>
      </c>
    </row>
    <row r="16" spans="1:7" s="233" customFormat="1" ht="14.25" x14ac:dyDescent="0.2">
      <c r="A16" s="235">
        <f t="shared" si="1"/>
        <v>8</v>
      </c>
      <c r="B16" s="235" t="s">
        <v>814</v>
      </c>
      <c r="C16" s="357">
        <v>1014</v>
      </c>
      <c r="D16" s="357">
        <v>373</v>
      </c>
      <c r="E16" s="357">
        <v>39</v>
      </c>
      <c r="F16" s="357">
        <v>63</v>
      </c>
      <c r="G16" s="357">
        <f t="shared" si="0"/>
        <v>271</v>
      </c>
    </row>
    <row r="17" spans="1:7" s="233" customFormat="1" ht="14.25" x14ac:dyDescent="0.2">
      <c r="A17" s="235">
        <f t="shared" si="1"/>
        <v>9</v>
      </c>
      <c r="B17" s="235" t="s">
        <v>815</v>
      </c>
      <c r="C17" s="357">
        <v>685</v>
      </c>
      <c r="D17" s="357">
        <v>685</v>
      </c>
      <c r="E17" s="357">
        <v>19</v>
      </c>
      <c r="F17" s="357">
        <v>0</v>
      </c>
      <c r="G17" s="357">
        <f t="shared" si="0"/>
        <v>666</v>
      </c>
    </row>
    <row r="18" spans="1:7" s="233" customFormat="1" ht="14.25" x14ac:dyDescent="0.2">
      <c r="A18" s="235">
        <f t="shared" si="1"/>
        <v>10</v>
      </c>
      <c r="B18" s="235" t="s">
        <v>816</v>
      </c>
      <c r="C18" s="357">
        <v>1259</v>
      </c>
      <c r="D18" s="357">
        <v>358</v>
      </c>
      <c r="E18" s="357">
        <v>6</v>
      </c>
      <c r="F18" s="357">
        <v>0</v>
      </c>
      <c r="G18" s="357">
        <f t="shared" si="0"/>
        <v>352</v>
      </c>
    </row>
    <row r="19" spans="1:7" s="233" customFormat="1" ht="14.25" x14ac:dyDescent="0.2">
      <c r="A19" s="235">
        <f t="shared" si="1"/>
        <v>11</v>
      </c>
      <c r="B19" s="235" t="s">
        <v>846</v>
      </c>
      <c r="C19" s="357">
        <v>1039</v>
      </c>
      <c r="D19" s="357">
        <v>150</v>
      </c>
      <c r="E19" s="357">
        <v>11</v>
      </c>
      <c r="F19" s="357">
        <v>0</v>
      </c>
      <c r="G19" s="357">
        <f t="shared" si="0"/>
        <v>139</v>
      </c>
    </row>
    <row r="20" spans="1:7" s="233" customFormat="1" ht="14.25" x14ac:dyDescent="0.2">
      <c r="A20" s="235">
        <f t="shared" si="1"/>
        <v>12</v>
      </c>
      <c r="B20" s="235" t="s">
        <v>817</v>
      </c>
      <c r="C20" s="357">
        <v>927</v>
      </c>
      <c r="D20" s="357">
        <v>54</v>
      </c>
      <c r="E20" s="357">
        <v>0</v>
      </c>
      <c r="F20" s="357">
        <v>0</v>
      </c>
      <c r="G20" s="357">
        <f t="shared" si="0"/>
        <v>54</v>
      </c>
    </row>
    <row r="21" spans="1:7" s="233" customFormat="1" ht="14.25" x14ac:dyDescent="0.2">
      <c r="A21" s="235">
        <f t="shared" si="1"/>
        <v>13</v>
      </c>
      <c r="B21" s="235" t="s">
        <v>818</v>
      </c>
      <c r="C21" s="357">
        <v>1389</v>
      </c>
      <c r="D21" s="357">
        <v>624</v>
      </c>
      <c r="E21" s="357">
        <v>0</v>
      </c>
      <c r="F21" s="357">
        <v>0</v>
      </c>
      <c r="G21" s="357">
        <f t="shared" si="0"/>
        <v>624</v>
      </c>
    </row>
    <row r="22" spans="1:7" s="233" customFormat="1" ht="14.25" x14ac:dyDescent="0.2">
      <c r="A22" s="235">
        <f t="shared" si="1"/>
        <v>14</v>
      </c>
      <c r="B22" s="235" t="s">
        <v>847</v>
      </c>
      <c r="C22" s="357">
        <v>769</v>
      </c>
      <c r="D22" s="357">
        <v>156</v>
      </c>
      <c r="E22" s="357">
        <v>17</v>
      </c>
      <c r="F22" s="357">
        <v>6</v>
      </c>
      <c r="G22" s="357">
        <f t="shared" si="0"/>
        <v>133</v>
      </c>
    </row>
    <row r="23" spans="1:7" s="233" customFormat="1" ht="14.25" x14ac:dyDescent="0.2">
      <c r="A23" s="235">
        <f t="shared" si="1"/>
        <v>15</v>
      </c>
      <c r="B23" s="235" t="s">
        <v>819</v>
      </c>
      <c r="C23" s="357">
        <v>910</v>
      </c>
      <c r="D23" s="357">
        <v>44</v>
      </c>
      <c r="E23" s="357">
        <v>11</v>
      </c>
      <c r="F23" s="357">
        <v>13</v>
      </c>
      <c r="G23" s="357">
        <f t="shared" si="0"/>
        <v>20</v>
      </c>
    </row>
    <row r="24" spans="1:7" s="233" customFormat="1" ht="14.25" x14ac:dyDescent="0.2">
      <c r="A24" s="235">
        <f t="shared" si="1"/>
        <v>16</v>
      </c>
      <c r="B24" s="235" t="s">
        <v>820</v>
      </c>
      <c r="C24" s="357">
        <v>524</v>
      </c>
      <c r="D24" s="357">
        <v>92</v>
      </c>
      <c r="E24" s="357">
        <v>0</v>
      </c>
      <c r="F24" s="357">
        <v>0</v>
      </c>
      <c r="G24" s="357">
        <f t="shared" si="0"/>
        <v>92</v>
      </c>
    </row>
    <row r="25" spans="1:7" s="233" customFormat="1" ht="14.25" x14ac:dyDescent="0.2">
      <c r="A25" s="235">
        <f t="shared" si="1"/>
        <v>17</v>
      </c>
      <c r="B25" s="235" t="s">
        <v>821</v>
      </c>
      <c r="C25" s="357">
        <v>840</v>
      </c>
      <c r="D25" s="357">
        <v>379</v>
      </c>
      <c r="E25" s="357">
        <v>0</v>
      </c>
      <c r="F25" s="357">
        <v>0</v>
      </c>
      <c r="G25" s="357">
        <f t="shared" si="0"/>
        <v>379</v>
      </c>
    </row>
    <row r="26" spans="1:7" s="233" customFormat="1" ht="14.25" x14ac:dyDescent="0.2">
      <c r="A26" s="235">
        <f t="shared" si="1"/>
        <v>18</v>
      </c>
      <c r="B26" s="235" t="s">
        <v>822</v>
      </c>
      <c r="C26" s="357">
        <v>1450</v>
      </c>
      <c r="D26" s="357">
        <v>576</v>
      </c>
      <c r="E26" s="357">
        <v>103</v>
      </c>
      <c r="F26" s="357">
        <v>30</v>
      </c>
      <c r="G26" s="357">
        <f t="shared" si="0"/>
        <v>443</v>
      </c>
    </row>
    <row r="27" spans="1:7" s="233" customFormat="1" ht="14.25" x14ac:dyDescent="0.2">
      <c r="A27" s="235">
        <f t="shared" si="1"/>
        <v>19</v>
      </c>
      <c r="B27" s="235" t="s">
        <v>848</v>
      </c>
      <c r="C27" s="357">
        <v>784</v>
      </c>
      <c r="D27" s="357">
        <v>283</v>
      </c>
      <c r="E27" s="357">
        <v>2</v>
      </c>
      <c r="F27" s="357">
        <v>2</v>
      </c>
      <c r="G27" s="357">
        <f t="shared" si="0"/>
        <v>279</v>
      </c>
    </row>
    <row r="28" spans="1:7" s="233" customFormat="1" ht="14.25" x14ac:dyDescent="0.2">
      <c r="A28" s="235">
        <f t="shared" si="1"/>
        <v>20</v>
      </c>
      <c r="B28" s="235" t="s">
        <v>823</v>
      </c>
      <c r="C28" s="357">
        <v>1200</v>
      </c>
      <c r="D28" s="357">
        <v>466</v>
      </c>
      <c r="E28" s="357">
        <v>296</v>
      </c>
      <c r="F28" s="357">
        <v>154</v>
      </c>
      <c r="G28" s="357">
        <f t="shared" si="0"/>
        <v>16</v>
      </c>
    </row>
    <row r="29" spans="1:7" s="233" customFormat="1" ht="14.25" x14ac:dyDescent="0.2">
      <c r="A29" s="235">
        <f t="shared" si="1"/>
        <v>21</v>
      </c>
      <c r="B29" s="235" t="s">
        <v>824</v>
      </c>
      <c r="C29" s="357">
        <v>554</v>
      </c>
      <c r="D29" s="357">
        <v>0</v>
      </c>
      <c r="E29" s="357">
        <v>7</v>
      </c>
      <c r="F29" s="357">
        <v>0</v>
      </c>
      <c r="G29" s="357">
        <f t="shared" si="0"/>
        <v>-7</v>
      </c>
    </row>
    <row r="30" spans="1:7" s="233" customFormat="1" ht="14.25" x14ac:dyDescent="0.2">
      <c r="A30" s="235">
        <f t="shared" si="1"/>
        <v>22</v>
      </c>
      <c r="B30" s="235" t="s">
        <v>825</v>
      </c>
      <c r="C30" s="357">
        <v>500</v>
      </c>
      <c r="D30" s="357">
        <v>225</v>
      </c>
      <c r="E30" s="357">
        <v>57</v>
      </c>
      <c r="F30" s="357">
        <v>16</v>
      </c>
      <c r="G30" s="357">
        <f t="shared" si="0"/>
        <v>152</v>
      </c>
    </row>
    <row r="31" spans="1:7" s="233" customFormat="1" ht="14.25" x14ac:dyDescent="0.2">
      <c r="A31" s="235">
        <f t="shared" si="1"/>
        <v>23</v>
      </c>
      <c r="B31" s="235" t="s">
        <v>826</v>
      </c>
      <c r="C31" s="357">
        <v>1356</v>
      </c>
      <c r="D31" s="357">
        <v>982</v>
      </c>
      <c r="E31" s="357">
        <v>9</v>
      </c>
      <c r="F31" s="357">
        <v>0</v>
      </c>
      <c r="G31" s="357">
        <f t="shared" si="0"/>
        <v>973</v>
      </c>
    </row>
    <row r="32" spans="1:7" s="233" customFormat="1" ht="14.25" x14ac:dyDescent="0.2">
      <c r="A32" s="235">
        <f t="shared" si="1"/>
        <v>24</v>
      </c>
      <c r="B32" s="235" t="s">
        <v>827</v>
      </c>
      <c r="C32" s="357">
        <v>1288</v>
      </c>
      <c r="D32" s="357">
        <v>263</v>
      </c>
      <c r="E32" s="357">
        <v>73</v>
      </c>
      <c r="F32" s="357">
        <v>19</v>
      </c>
      <c r="G32" s="357">
        <f t="shared" si="0"/>
        <v>171</v>
      </c>
    </row>
    <row r="33" spans="1:13" s="233" customFormat="1" ht="14.25" x14ac:dyDescent="0.2">
      <c r="A33" s="235">
        <f t="shared" si="1"/>
        <v>25</v>
      </c>
      <c r="B33" s="235" t="s">
        <v>828</v>
      </c>
      <c r="C33" s="357">
        <v>994</v>
      </c>
      <c r="D33" s="357">
        <v>658</v>
      </c>
      <c r="E33" s="357">
        <v>27</v>
      </c>
      <c r="F33" s="357">
        <v>30</v>
      </c>
      <c r="G33" s="357">
        <f t="shared" si="0"/>
        <v>601</v>
      </c>
    </row>
    <row r="34" spans="1:13" s="233" customFormat="1" ht="14.25" x14ac:dyDescent="0.2">
      <c r="A34" s="235">
        <f t="shared" si="1"/>
        <v>26</v>
      </c>
      <c r="B34" s="235" t="s">
        <v>829</v>
      </c>
      <c r="C34" s="357">
        <v>975</v>
      </c>
      <c r="D34" s="357">
        <v>372</v>
      </c>
      <c r="E34" s="357">
        <v>12</v>
      </c>
      <c r="F34" s="357">
        <v>9</v>
      </c>
      <c r="G34" s="357">
        <f t="shared" si="0"/>
        <v>351</v>
      </c>
    </row>
    <row r="35" spans="1:13" ht="14.25" x14ac:dyDescent="0.2">
      <c r="A35" s="235">
        <f t="shared" si="1"/>
        <v>27</v>
      </c>
      <c r="B35" s="235" t="s">
        <v>830</v>
      </c>
      <c r="C35" s="357">
        <v>1057</v>
      </c>
      <c r="D35" s="356">
        <v>265</v>
      </c>
      <c r="E35" s="356">
        <v>168</v>
      </c>
      <c r="F35" s="356">
        <v>137</v>
      </c>
      <c r="G35" s="357">
        <f t="shared" si="0"/>
        <v>-40</v>
      </c>
      <c r="I35" s="233"/>
    </row>
    <row r="36" spans="1:13" ht="14.25" x14ac:dyDescent="0.2">
      <c r="A36" s="235">
        <f t="shared" si="1"/>
        <v>28</v>
      </c>
      <c r="B36" s="168" t="s">
        <v>831</v>
      </c>
      <c r="C36" s="357">
        <v>526</v>
      </c>
      <c r="D36" s="356">
        <v>273</v>
      </c>
      <c r="E36" s="356">
        <v>111</v>
      </c>
      <c r="F36" s="356">
        <v>0</v>
      </c>
      <c r="G36" s="357">
        <f t="shared" si="0"/>
        <v>162</v>
      </c>
      <c r="I36" s="233"/>
    </row>
    <row r="37" spans="1:13" ht="14.25" x14ac:dyDescent="0.2">
      <c r="A37" s="235">
        <f t="shared" si="1"/>
        <v>29</v>
      </c>
      <c r="B37" s="168" t="s">
        <v>832</v>
      </c>
      <c r="C37" s="357">
        <v>654</v>
      </c>
      <c r="D37" s="356">
        <v>129</v>
      </c>
      <c r="E37" s="356">
        <v>90</v>
      </c>
      <c r="F37" s="356">
        <v>23</v>
      </c>
      <c r="G37" s="357">
        <f t="shared" si="0"/>
        <v>16</v>
      </c>
      <c r="I37" s="233"/>
    </row>
    <row r="38" spans="1:13" ht="14.25" x14ac:dyDescent="0.2">
      <c r="A38" s="235">
        <f t="shared" si="1"/>
        <v>30</v>
      </c>
      <c r="B38" s="168" t="s">
        <v>833</v>
      </c>
      <c r="C38" s="357">
        <v>525</v>
      </c>
      <c r="D38" s="356">
        <v>353</v>
      </c>
      <c r="E38" s="356">
        <v>7</v>
      </c>
      <c r="F38" s="356">
        <v>0</v>
      </c>
      <c r="G38" s="357">
        <f t="shared" si="0"/>
        <v>346</v>
      </c>
      <c r="I38" s="233"/>
    </row>
    <row r="39" spans="1:13" ht="14.25" x14ac:dyDescent="0.2">
      <c r="A39" s="235">
        <f t="shared" si="1"/>
        <v>31</v>
      </c>
      <c r="B39" s="168" t="s">
        <v>834</v>
      </c>
      <c r="C39" s="357">
        <v>687</v>
      </c>
      <c r="D39" s="356">
        <v>179</v>
      </c>
      <c r="E39" s="356">
        <v>4</v>
      </c>
      <c r="F39" s="356">
        <v>3</v>
      </c>
      <c r="G39" s="357">
        <f t="shared" si="0"/>
        <v>172</v>
      </c>
      <c r="I39" s="233"/>
    </row>
    <row r="40" spans="1:13" x14ac:dyDescent="0.2">
      <c r="A40" s="176"/>
      <c r="B40" s="176" t="s">
        <v>835</v>
      </c>
      <c r="C40" s="228">
        <f>SUM(C9:C39)</f>
        <v>27896</v>
      </c>
      <c r="D40" s="228">
        <f t="shared" ref="D40:G40" si="2">SUM(D9:D39)</f>
        <v>9958</v>
      </c>
      <c r="E40" s="228">
        <f t="shared" si="2"/>
        <v>1203</v>
      </c>
      <c r="F40" s="228">
        <f t="shared" si="2"/>
        <v>628</v>
      </c>
      <c r="G40" s="228">
        <f t="shared" si="2"/>
        <v>8127</v>
      </c>
    </row>
    <row r="42" spans="1:13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</row>
    <row r="45" spans="1:13" ht="15.75" x14ac:dyDescent="0.25">
      <c r="D45" s="618" t="s">
        <v>868</v>
      </c>
      <c r="E45" s="618"/>
      <c r="F45" s="618"/>
      <c r="G45" s="618"/>
    </row>
    <row r="46" spans="1:13" ht="15.75" x14ac:dyDescent="0.25">
      <c r="D46" s="618" t="s">
        <v>869</v>
      </c>
      <c r="E46" s="618"/>
      <c r="F46" s="618"/>
      <c r="G46" s="618"/>
    </row>
  </sheetData>
  <mergeCells count="6">
    <mergeCell ref="D45:G45"/>
    <mergeCell ref="D46:G46"/>
    <mergeCell ref="A1:F1"/>
    <mergeCell ref="A2:G2"/>
    <mergeCell ref="A4:G4"/>
    <mergeCell ref="F6:G6"/>
  </mergeCells>
  <printOptions horizontalCentered="1"/>
  <pageMargins left="0.41" right="0.51" top="0.51" bottom="0" header="0.31496062992125984" footer="0.31496062992125984"/>
  <pageSetup paperSize="9" scale="8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view="pageBreakPreview" topLeftCell="A15" zoomScaleNormal="85" zoomScaleSheetLayoutView="100" workbookViewId="0">
      <selection activeCell="I46" sqref="I46:O46"/>
    </sheetView>
  </sheetViews>
  <sheetFormatPr defaultRowHeight="12.75" x14ac:dyDescent="0.2"/>
  <cols>
    <col min="2" max="2" width="17" bestFit="1" customWidth="1"/>
    <col min="4" max="6" width="10.28515625" customWidth="1"/>
    <col min="16" max="16" width="9.140625" style="450"/>
  </cols>
  <sheetData>
    <row r="1" spans="1:16" ht="18" x14ac:dyDescent="0.35">
      <c r="A1" s="732" t="s">
        <v>0</v>
      </c>
      <c r="B1" s="732"/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732"/>
      <c r="N1" s="733" t="s">
        <v>901</v>
      </c>
      <c r="O1" s="733"/>
    </row>
    <row r="2" spans="1:16" ht="21" x14ac:dyDescent="0.35">
      <c r="A2" s="734" t="s">
        <v>646</v>
      </c>
      <c r="B2" s="734"/>
      <c r="C2" s="734"/>
      <c r="D2" s="734"/>
      <c r="E2" s="734"/>
      <c r="F2" s="734"/>
      <c r="G2" s="734"/>
      <c r="H2" s="734"/>
      <c r="I2" s="734"/>
      <c r="J2" s="734"/>
      <c r="K2" s="734"/>
      <c r="L2" s="734"/>
      <c r="M2" s="734"/>
      <c r="N2" s="734"/>
    </row>
    <row r="3" spans="1:16" ht="9" customHeight="1" x14ac:dyDescent="0.3">
      <c r="A3" s="447"/>
      <c r="B3" s="447"/>
    </row>
    <row r="4" spans="1:16" ht="18" customHeight="1" x14ac:dyDescent="0.35">
      <c r="A4" s="742" t="s">
        <v>902</v>
      </c>
      <c r="B4" s="742"/>
      <c r="C4" s="742"/>
      <c r="D4" s="742"/>
      <c r="E4" s="742"/>
      <c r="F4" s="742"/>
      <c r="G4" s="742"/>
      <c r="H4" s="742"/>
      <c r="I4" s="742"/>
      <c r="J4" s="742"/>
      <c r="K4" s="742"/>
      <c r="L4" s="742"/>
      <c r="M4" s="742"/>
      <c r="N4" s="742"/>
      <c r="O4" s="742"/>
    </row>
    <row r="5" spans="1:16" ht="15" x14ac:dyDescent="0.3">
      <c r="A5" s="448" t="s">
        <v>903</v>
      </c>
      <c r="B5" s="448"/>
    </row>
    <row r="6" spans="1:16" ht="15" x14ac:dyDescent="0.3">
      <c r="A6" s="448"/>
      <c r="B6" s="448"/>
      <c r="M6" s="735" t="s">
        <v>895</v>
      </c>
      <c r="N6" s="735"/>
      <c r="O6" s="735"/>
    </row>
    <row r="7" spans="1:16" x14ac:dyDescent="0.2">
      <c r="A7" s="736" t="s">
        <v>2</v>
      </c>
      <c r="B7" s="736" t="s">
        <v>3</v>
      </c>
      <c r="C7" s="739" t="s">
        <v>904</v>
      </c>
      <c r="D7" s="741" t="s">
        <v>905</v>
      </c>
      <c r="E7" s="741" t="s">
        <v>906</v>
      </c>
      <c r="F7" s="741" t="s">
        <v>907</v>
      </c>
      <c r="G7" s="741" t="s">
        <v>908</v>
      </c>
      <c r="H7" s="741"/>
      <c r="I7" s="741"/>
      <c r="J7" s="741"/>
      <c r="K7" s="741"/>
      <c r="L7" s="741" t="s">
        <v>909</v>
      </c>
      <c r="M7" s="741" t="s">
        <v>910</v>
      </c>
      <c r="N7" s="741"/>
      <c r="O7" s="741"/>
    </row>
    <row r="8" spans="1:16" s="449" customFormat="1" ht="15" x14ac:dyDescent="0.25">
      <c r="A8" s="737"/>
      <c r="B8" s="737"/>
      <c r="C8" s="740"/>
      <c r="D8" s="741"/>
      <c r="E8" s="741"/>
      <c r="F8" s="741"/>
      <c r="G8" s="741" t="s">
        <v>911</v>
      </c>
      <c r="H8" s="741"/>
      <c r="I8" s="741" t="s">
        <v>912</v>
      </c>
      <c r="J8" s="741" t="s">
        <v>913</v>
      </c>
      <c r="K8" s="741" t="s">
        <v>914</v>
      </c>
      <c r="L8" s="741"/>
      <c r="M8" s="741" t="s">
        <v>88</v>
      </c>
      <c r="N8" s="741" t="s">
        <v>915</v>
      </c>
      <c r="O8" s="741" t="s">
        <v>916</v>
      </c>
      <c r="P8" s="451"/>
    </row>
    <row r="9" spans="1:16" ht="54.75" customHeight="1" x14ac:dyDescent="0.2">
      <c r="A9" s="738"/>
      <c r="B9" s="738"/>
      <c r="C9" s="740"/>
      <c r="D9" s="739"/>
      <c r="E9" s="739"/>
      <c r="F9" s="739"/>
      <c r="G9" s="453" t="s">
        <v>917</v>
      </c>
      <c r="H9" s="453" t="s">
        <v>918</v>
      </c>
      <c r="I9" s="739"/>
      <c r="J9" s="739"/>
      <c r="K9" s="739"/>
      <c r="L9" s="739"/>
      <c r="M9" s="741"/>
      <c r="N9" s="741"/>
      <c r="O9" s="741"/>
    </row>
    <row r="10" spans="1:16" s="233" customFormat="1" ht="14.25" x14ac:dyDescent="0.2">
      <c r="A10" s="235">
        <v>1</v>
      </c>
      <c r="B10" s="235" t="s">
        <v>844</v>
      </c>
      <c r="C10" s="467">
        <v>1152</v>
      </c>
      <c r="D10" s="467">
        <v>1152</v>
      </c>
      <c r="E10" s="467">
        <v>1152</v>
      </c>
      <c r="F10" s="467">
        <f>SUM(M10:O10)</f>
        <v>23</v>
      </c>
      <c r="G10" s="467">
        <v>19</v>
      </c>
      <c r="H10" s="468">
        <v>0</v>
      </c>
      <c r="I10" s="468">
        <v>3</v>
      </c>
      <c r="J10" s="468">
        <v>0</v>
      </c>
      <c r="K10" s="468">
        <v>0</v>
      </c>
      <c r="L10" s="468">
        <v>1</v>
      </c>
      <c r="M10" s="468">
        <v>15</v>
      </c>
      <c r="N10" s="468">
        <v>0</v>
      </c>
      <c r="O10" s="468">
        <v>8</v>
      </c>
      <c r="P10" s="452"/>
    </row>
    <row r="11" spans="1:16" s="233" customFormat="1" ht="14.25" x14ac:dyDescent="0.2">
      <c r="A11" s="235">
        <f>A10+1</f>
        <v>2</v>
      </c>
      <c r="B11" s="235" t="s">
        <v>809</v>
      </c>
      <c r="C11" s="467">
        <v>1324</v>
      </c>
      <c r="D11" s="467">
        <v>1324</v>
      </c>
      <c r="E11" s="467">
        <v>1324</v>
      </c>
      <c r="F11" s="467">
        <f t="shared" ref="F11:F40" si="0">SUM(M11:O11)</f>
        <v>40</v>
      </c>
      <c r="G11" s="467">
        <v>40</v>
      </c>
      <c r="H11" s="467">
        <v>0</v>
      </c>
      <c r="I11" s="468">
        <v>0</v>
      </c>
      <c r="J11" s="468">
        <v>0</v>
      </c>
      <c r="K11" s="468">
        <v>0</v>
      </c>
      <c r="L11" s="468">
        <v>0</v>
      </c>
      <c r="M11" s="468">
        <v>33</v>
      </c>
      <c r="N11" s="468">
        <v>0</v>
      </c>
      <c r="O11" s="468">
        <v>7</v>
      </c>
      <c r="P11" s="452"/>
    </row>
    <row r="12" spans="1:16" s="233" customFormat="1" ht="14.25" x14ac:dyDescent="0.2">
      <c r="A12" s="235">
        <f t="shared" ref="A12:A40" si="1">A11+1</f>
        <v>3</v>
      </c>
      <c r="B12" s="235" t="s">
        <v>845</v>
      </c>
      <c r="C12" s="467">
        <v>893</v>
      </c>
      <c r="D12" s="467">
        <v>893</v>
      </c>
      <c r="E12" s="467">
        <v>893</v>
      </c>
      <c r="F12" s="467">
        <v>18</v>
      </c>
      <c r="G12" s="467">
        <v>18</v>
      </c>
      <c r="H12" s="468">
        <v>0</v>
      </c>
      <c r="I12" s="468">
        <v>0</v>
      </c>
      <c r="J12" s="468">
        <v>0</v>
      </c>
      <c r="K12" s="468">
        <v>0</v>
      </c>
      <c r="L12" s="468">
        <v>0</v>
      </c>
      <c r="M12" s="468">
        <v>0</v>
      </c>
      <c r="N12" s="468">
        <v>0</v>
      </c>
      <c r="O12" s="468">
        <v>18</v>
      </c>
      <c r="P12" s="452"/>
    </row>
    <row r="13" spans="1:16" s="233" customFormat="1" ht="14.25" x14ac:dyDescent="0.2">
      <c r="A13" s="235">
        <f t="shared" si="1"/>
        <v>4</v>
      </c>
      <c r="B13" s="235" t="s">
        <v>810</v>
      </c>
      <c r="C13" s="467">
        <v>805</v>
      </c>
      <c r="D13" s="467">
        <v>805</v>
      </c>
      <c r="E13" s="467">
        <v>805</v>
      </c>
      <c r="F13" s="467">
        <f t="shared" si="0"/>
        <v>34</v>
      </c>
      <c r="G13" s="467">
        <v>34</v>
      </c>
      <c r="H13" s="468">
        <v>0</v>
      </c>
      <c r="I13" s="468">
        <v>0</v>
      </c>
      <c r="J13" s="468">
        <v>0</v>
      </c>
      <c r="K13" s="468">
        <v>0</v>
      </c>
      <c r="L13" s="468">
        <v>0</v>
      </c>
      <c r="M13" s="468">
        <v>5</v>
      </c>
      <c r="N13" s="468">
        <v>0</v>
      </c>
      <c r="O13" s="468">
        <v>29</v>
      </c>
      <c r="P13" s="452"/>
    </row>
    <row r="14" spans="1:16" s="233" customFormat="1" ht="14.25" x14ac:dyDescent="0.2">
      <c r="A14" s="235">
        <f t="shared" si="1"/>
        <v>5</v>
      </c>
      <c r="B14" s="235" t="s">
        <v>811</v>
      </c>
      <c r="C14" s="467">
        <v>524</v>
      </c>
      <c r="D14" s="467">
        <v>524</v>
      </c>
      <c r="E14" s="467">
        <v>524</v>
      </c>
      <c r="F14" s="467">
        <f t="shared" si="0"/>
        <v>19</v>
      </c>
      <c r="G14" s="467">
        <v>19</v>
      </c>
      <c r="H14" s="467">
        <v>0</v>
      </c>
      <c r="I14" s="468">
        <v>0</v>
      </c>
      <c r="J14" s="468">
        <v>0</v>
      </c>
      <c r="K14" s="468">
        <v>0</v>
      </c>
      <c r="L14" s="468">
        <v>0</v>
      </c>
      <c r="M14" s="468">
        <v>5</v>
      </c>
      <c r="N14" s="468">
        <v>0</v>
      </c>
      <c r="O14" s="468">
        <v>14</v>
      </c>
      <c r="P14" s="452"/>
    </row>
    <row r="15" spans="1:16" s="233" customFormat="1" ht="14.25" x14ac:dyDescent="0.2">
      <c r="A15" s="235">
        <f t="shared" si="1"/>
        <v>6</v>
      </c>
      <c r="B15" s="235" t="s">
        <v>812</v>
      </c>
      <c r="C15" s="467">
        <v>826</v>
      </c>
      <c r="D15" s="467">
        <v>826</v>
      </c>
      <c r="E15" s="467">
        <v>826</v>
      </c>
      <c r="F15" s="467">
        <v>25</v>
      </c>
      <c r="G15" s="467">
        <v>25</v>
      </c>
      <c r="H15" s="468">
        <v>0</v>
      </c>
      <c r="I15" s="468">
        <v>0</v>
      </c>
      <c r="J15" s="468">
        <v>0</v>
      </c>
      <c r="K15" s="468">
        <v>0</v>
      </c>
      <c r="L15" s="468">
        <v>0</v>
      </c>
      <c r="M15" s="468">
        <v>0</v>
      </c>
      <c r="N15" s="468">
        <v>0</v>
      </c>
      <c r="O15" s="468">
        <v>25</v>
      </c>
      <c r="P15" s="452"/>
    </row>
    <row r="16" spans="1:16" s="233" customFormat="1" ht="14.25" x14ac:dyDescent="0.2">
      <c r="A16" s="235">
        <f t="shared" si="1"/>
        <v>7</v>
      </c>
      <c r="B16" s="235" t="s">
        <v>813</v>
      </c>
      <c r="C16" s="467">
        <v>466</v>
      </c>
      <c r="D16" s="467">
        <v>466</v>
      </c>
      <c r="E16" s="467">
        <v>466</v>
      </c>
      <c r="F16" s="467">
        <v>7</v>
      </c>
      <c r="G16" s="467">
        <v>7</v>
      </c>
      <c r="H16" s="467">
        <v>0</v>
      </c>
      <c r="I16" s="467">
        <v>0</v>
      </c>
      <c r="J16" s="467">
        <v>0</v>
      </c>
      <c r="K16" s="467">
        <v>0</v>
      </c>
      <c r="L16" s="467">
        <v>0</v>
      </c>
      <c r="M16" s="467">
        <v>4</v>
      </c>
      <c r="N16" s="467">
        <v>1</v>
      </c>
      <c r="O16" s="467">
        <v>2</v>
      </c>
      <c r="P16" s="452"/>
    </row>
    <row r="17" spans="1:16" s="233" customFormat="1" ht="14.25" x14ac:dyDescent="0.2">
      <c r="A17" s="235">
        <f t="shared" si="1"/>
        <v>8</v>
      </c>
      <c r="B17" s="235" t="s">
        <v>814</v>
      </c>
      <c r="C17" s="467">
        <v>1014</v>
      </c>
      <c r="D17" s="467">
        <v>1014</v>
      </c>
      <c r="E17" s="467">
        <v>1014</v>
      </c>
      <c r="F17" s="467">
        <f t="shared" si="0"/>
        <v>82</v>
      </c>
      <c r="G17" s="467">
        <v>59</v>
      </c>
      <c r="H17" s="467">
        <v>0</v>
      </c>
      <c r="I17" s="468">
        <v>12</v>
      </c>
      <c r="J17" s="468">
        <v>11</v>
      </c>
      <c r="K17" s="468">
        <v>0</v>
      </c>
      <c r="L17" s="468">
        <v>0</v>
      </c>
      <c r="M17" s="468">
        <v>47</v>
      </c>
      <c r="N17" s="468">
        <v>0</v>
      </c>
      <c r="O17" s="468">
        <v>35</v>
      </c>
      <c r="P17" s="452"/>
    </row>
    <row r="18" spans="1:16" s="233" customFormat="1" ht="14.25" x14ac:dyDescent="0.2">
      <c r="A18" s="235">
        <f t="shared" si="1"/>
        <v>9</v>
      </c>
      <c r="B18" s="235" t="s">
        <v>815</v>
      </c>
      <c r="C18" s="467">
        <v>685</v>
      </c>
      <c r="D18" s="467">
        <v>685</v>
      </c>
      <c r="E18" s="467">
        <v>685</v>
      </c>
      <c r="F18" s="467">
        <f t="shared" si="0"/>
        <v>32</v>
      </c>
      <c r="G18" s="467">
        <v>23</v>
      </c>
      <c r="H18" s="468">
        <v>0</v>
      </c>
      <c r="I18" s="468">
        <v>1</v>
      </c>
      <c r="J18" s="468">
        <v>8</v>
      </c>
      <c r="K18" s="468">
        <v>0</v>
      </c>
      <c r="L18" s="468">
        <v>0</v>
      </c>
      <c r="M18" s="468">
        <v>16</v>
      </c>
      <c r="N18" s="468">
        <v>0</v>
      </c>
      <c r="O18" s="468">
        <v>16</v>
      </c>
      <c r="P18" s="452"/>
    </row>
    <row r="19" spans="1:16" s="233" customFormat="1" ht="14.25" x14ac:dyDescent="0.2">
      <c r="A19" s="235">
        <f t="shared" si="1"/>
        <v>10</v>
      </c>
      <c r="B19" s="235" t="s">
        <v>816</v>
      </c>
      <c r="C19" s="467">
        <v>1259</v>
      </c>
      <c r="D19" s="467">
        <v>1259</v>
      </c>
      <c r="E19" s="467">
        <v>1259</v>
      </c>
      <c r="F19" s="467">
        <f t="shared" si="0"/>
        <v>42</v>
      </c>
      <c r="G19" s="467">
        <v>1</v>
      </c>
      <c r="H19" s="468">
        <v>2</v>
      </c>
      <c r="I19" s="468">
        <v>15</v>
      </c>
      <c r="J19" s="468">
        <v>2</v>
      </c>
      <c r="K19" s="468">
        <v>3</v>
      </c>
      <c r="L19" s="468">
        <v>19</v>
      </c>
      <c r="M19" s="468">
        <v>0</v>
      </c>
      <c r="N19" s="468">
        <v>0</v>
      </c>
      <c r="O19" s="468">
        <v>42</v>
      </c>
      <c r="P19" s="452"/>
    </row>
    <row r="20" spans="1:16" s="233" customFormat="1" ht="25.5" x14ac:dyDescent="0.2">
      <c r="A20" s="235">
        <f t="shared" si="1"/>
        <v>11</v>
      </c>
      <c r="B20" s="235" t="s">
        <v>846</v>
      </c>
      <c r="C20" s="467">
        <v>1039</v>
      </c>
      <c r="D20" s="467">
        <v>1039</v>
      </c>
      <c r="E20" s="467">
        <v>1039</v>
      </c>
      <c r="F20" s="467">
        <f t="shared" si="0"/>
        <v>63</v>
      </c>
      <c r="G20" s="467">
        <v>42</v>
      </c>
      <c r="H20" s="468">
        <v>0</v>
      </c>
      <c r="I20" s="468">
        <v>3</v>
      </c>
      <c r="J20" s="468">
        <v>13</v>
      </c>
      <c r="K20" s="468">
        <v>5</v>
      </c>
      <c r="L20" s="468">
        <v>0</v>
      </c>
      <c r="M20" s="468">
        <f>63-8</f>
        <v>55</v>
      </c>
      <c r="N20" s="468">
        <v>0</v>
      </c>
      <c r="O20" s="468">
        <v>8</v>
      </c>
      <c r="P20" s="452"/>
    </row>
    <row r="21" spans="1:16" s="233" customFormat="1" ht="14.25" x14ac:dyDescent="0.2">
      <c r="A21" s="235">
        <f t="shared" si="1"/>
        <v>12</v>
      </c>
      <c r="B21" s="235" t="s">
        <v>817</v>
      </c>
      <c r="C21" s="467">
        <v>927</v>
      </c>
      <c r="D21" s="467">
        <v>927</v>
      </c>
      <c r="E21" s="467">
        <v>927</v>
      </c>
      <c r="F21" s="467">
        <f t="shared" si="0"/>
        <v>42</v>
      </c>
      <c r="G21" s="467">
        <v>42</v>
      </c>
      <c r="H21" s="468">
        <v>0</v>
      </c>
      <c r="I21" s="468">
        <v>0</v>
      </c>
      <c r="J21" s="468">
        <v>0</v>
      </c>
      <c r="K21" s="468">
        <v>0</v>
      </c>
      <c r="L21" s="468">
        <v>0</v>
      </c>
      <c r="M21" s="468">
        <v>0</v>
      </c>
      <c r="N21" s="468">
        <v>1</v>
      </c>
      <c r="O21" s="468">
        <v>41</v>
      </c>
      <c r="P21" s="452"/>
    </row>
    <row r="22" spans="1:16" s="233" customFormat="1" ht="12" customHeight="1" x14ac:dyDescent="0.2">
      <c r="A22" s="235">
        <f t="shared" si="1"/>
        <v>13</v>
      </c>
      <c r="B22" s="235" t="s">
        <v>818</v>
      </c>
      <c r="C22" s="467">
        <v>1389</v>
      </c>
      <c r="D22" s="467">
        <v>1389</v>
      </c>
      <c r="E22" s="467">
        <v>1389</v>
      </c>
      <c r="F22" s="467">
        <f t="shared" si="0"/>
        <v>36</v>
      </c>
      <c r="G22" s="467">
        <v>36</v>
      </c>
      <c r="H22" s="468">
        <v>0</v>
      </c>
      <c r="I22" s="468">
        <v>0</v>
      </c>
      <c r="J22" s="468">
        <v>0</v>
      </c>
      <c r="K22" s="468">
        <v>0</v>
      </c>
      <c r="L22" s="468">
        <v>0</v>
      </c>
      <c r="M22" s="468">
        <v>0</v>
      </c>
      <c r="N22" s="468">
        <v>0</v>
      </c>
      <c r="O22" s="468">
        <v>36</v>
      </c>
      <c r="P22" s="452"/>
    </row>
    <row r="23" spans="1:16" s="233" customFormat="1" ht="14.25" x14ac:dyDescent="0.2">
      <c r="A23" s="235">
        <f t="shared" si="1"/>
        <v>14</v>
      </c>
      <c r="B23" s="235" t="s">
        <v>847</v>
      </c>
      <c r="C23" s="467">
        <v>769</v>
      </c>
      <c r="D23" s="467">
        <v>769</v>
      </c>
      <c r="E23" s="467">
        <v>769</v>
      </c>
      <c r="F23" s="467">
        <f t="shared" si="0"/>
        <v>41</v>
      </c>
      <c r="G23" s="467">
        <v>0</v>
      </c>
      <c r="H23" s="468">
        <v>0</v>
      </c>
      <c r="I23" s="468">
        <v>0</v>
      </c>
      <c r="J23" s="468">
        <v>0</v>
      </c>
      <c r="K23" s="468">
        <v>0</v>
      </c>
      <c r="L23" s="468">
        <v>41</v>
      </c>
      <c r="M23" s="468">
        <v>0</v>
      </c>
      <c r="N23" s="468">
        <v>0</v>
      </c>
      <c r="O23" s="468">
        <v>41</v>
      </c>
      <c r="P23" s="452"/>
    </row>
    <row r="24" spans="1:16" s="233" customFormat="1" ht="14.25" x14ac:dyDescent="0.2">
      <c r="A24" s="235">
        <f t="shared" si="1"/>
        <v>15</v>
      </c>
      <c r="B24" s="235" t="s">
        <v>819</v>
      </c>
      <c r="C24" s="467">
        <v>910</v>
      </c>
      <c r="D24" s="467">
        <v>910</v>
      </c>
      <c r="E24" s="467">
        <v>910</v>
      </c>
      <c r="F24" s="467">
        <f t="shared" si="0"/>
        <v>34</v>
      </c>
      <c r="G24" s="467">
        <v>28</v>
      </c>
      <c r="H24" s="468">
        <v>0</v>
      </c>
      <c r="I24" s="468">
        <v>0</v>
      </c>
      <c r="J24" s="468">
        <v>0</v>
      </c>
      <c r="K24" s="468">
        <v>6</v>
      </c>
      <c r="L24" s="468">
        <v>0</v>
      </c>
      <c r="M24" s="468">
        <v>0</v>
      </c>
      <c r="N24" s="468">
        <v>34</v>
      </c>
      <c r="O24" s="468">
        <v>0</v>
      </c>
      <c r="P24" s="452"/>
    </row>
    <row r="25" spans="1:16" s="233" customFormat="1" ht="14.25" x14ac:dyDescent="0.2">
      <c r="A25" s="235">
        <f t="shared" si="1"/>
        <v>16</v>
      </c>
      <c r="B25" s="235" t="s">
        <v>820</v>
      </c>
      <c r="C25" s="467">
        <v>524</v>
      </c>
      <c r="D25" s="467">
        <v>524</v>
      </c>
      <c r="E25" s="467">
        <v>524</v>
      </c>
      <c r="F25" s="467">
        <f t="shared" si="0"/>
        <v>60</v>
      </c>
      <c r="G25" s="467">
        <v>47</v>
      </c>
      <c r="H25" s="468">
        <v>3</v>
      </c>
      <c r="I25" s="468">
        <v>5</v>
      </c>
      <c r="J25" s="468">
        <v>5</v>
      </c>
      <c r="K25" s="468">
        <v>0</v>
      </c>
      <c r="L25" s="468">
        <v>0</v>
      </c>
      <c r="M25" s="468">
        <v>12</v>
      </c>
      <c r="N25" s="468">
        <v>8</v>
      </c>
      <c r="O25" s="468">
        <v>40</v>
      </c>
      <c r="P25" s="452"/>
    </row>
    <row r="26" spans="1:16" s="233" customFormat="1" ht="14.25" x14ac:dyDescent="0.2">
      <c r="A26" s="235">
        <f t="shared" si="1"/>
        <v>17</v>
      </c>
      <c r="B26" s="235" t="s">
        <v>821</v>
      </c>
      <c r="C26" s="467">
        <v>840</v>
      </c>
      <c r="D26" s="467">
        <v>840</v>
      </c>
      <c r="E26" s="467">
        <v>840</v>
      </c>
      <c r="F26" s="467">
        <f t="shared" si="0"/>
        <v>3</v>
      </c>
      <c r="G26" s="467">
        <v>3</v>
      </c>
      <c r="H26" s="468">
        <v>0</v>
      </c>
      <c r="I26" s="468">
        <v>0</v>
      </c>
      <c r="J26" s="468">
        <v>0</v>
      </c>
      <c r="K26" s="468">
        <v>0</v>
      </c>
      <c r="L26" s="468">
        <v>0</v>
      </c>
      <c r="M26" s="468">
        <v>0</v>
      </c>
      <c r="N26" s="468">
        <v>0</v>
      </c>
      <c r="O26" s="468">
        <v>3</v>
      </c>
      <c r="P26" s="452"/>
    </row>
    <row r="27" spans="1:16" s="233" customFormat="1" ht="14.25" x14ac:dyDescent="0.2">
      <c r="A27" s="235">
        <f t="shared" si="1"/>
        <v>18</v>
      </c>
      <c r="B27" s="235" t="s">
        <v>822</v>
      </c>
      <c r="C27" s="467">
        <v>1450</v>
      </c>
      <c r="D27" s="467">
        <v>1450</v>
      </c>
      <c r="E27" s="467">
        <v>1450</v>
      </c>
      <c r="F27" s="467">
        <f t="shared" si="0"/>
        <v>181</v>
      </c>
      <c r="G27" s="467">
        <v>0</v>
      </c>
      <c r="H27" s="468">
        <v>98</v>
      </c>
      <c r="I27" s="468">
        <v>23</v>
      </c>
      <c r="J27" s="468">
        <v>0</v>
      </c>
      <c r="K27" s="468">
        <v>0</v>
      </c>
      <c r="L27" s="468">
        <f>181-98-23</f>
        <v>60</v>
      </c>
      <c r="M27" s="468">
        <v>155</v>
      </c>
      <c r="N27" s="468">
        <v>2</v>
      </c>
      <c r="O27" s="468">
        <v>24</v>
      </c>
      <c r="P27" s="452"/>
    </row>
    <row r="28" spans="1:16" s="233" customFormat="1" ht="14.25" x14ac:dyDescent="0.2">
      <c r="A28" s="235">
        <f t="shared" si="1"/>
        <v>19</v>
      </c>
      <c r="B28" s="235" t="s">
        <v>848</v>
      </c>
      <c r="C28" s="467">
        <v>784</v>
      </c>
      <c r="D28" s="467">
        <v>784</v>
      </c>
      <c r="E28" s="467">
        <v>784</v>
      </c>
      <c r="F28" s="467">
        <f t="shared" si="0"/>
        <v>24</v>
      </c>
      <c r="G28" s="467">
        <v>24</v>
      </c>
      <c r="H28" s="468">
        <v>0</v>
      </c>
      <c r="I28" s="468">
        <v>0</v>
      </c>
      <c r="J28" s="468">
        <v>0</v>
      </c>
      <c r="K28" s="468">
        <v>0</v>
      </c>
      <c r="L28" s="468">
        <v>0</v>
      </c>
      <c r="M28" s="468">
        <v>0</v>
      </c>
      <c r="N28" s="468">
        <v>0</v>
      </c>
      <c r="O28" s="468">
        <v>24</v>
      </c>
      <c r="P28" s="452"/>
    </row>
    <row r="29" spans="1:16" s="233" customFormat="1" ht="14.25" x14ac:dyDescent="0.2">
      <c r="A29" s="235">
        <f t="shared" si="1"/>
        <v>20</v>
      </c>
      <c r="B29" s="235" t="s">
        <v>823</v>
      </c>
      <c r="C29" s="467">
        <v>1200</v>
      </c>
      <c r="D29" s="467">
        <v>1200</v>
      </c>
      <c r="E29" s="467">
        <v>1200</v>
      </c>
      <c r="F29" s="467">
        <f t="shared" si="0"/>
        <v>0</v>
      </c>
      <c r="G29" s="467">
        <v>0</v>
      </c>
      <c r="H29" s="467">
        <v>0</v>
      </c>
      <c r="I29" s="467">
        <v>0</v>
      </c>
      <c r="J29" s="467">
        <v>0</v>
      </c>
      <c r="K29" s="467">
        <v>0</v>
      </c>
      <c r="L29" s="467">
        <v>0</v>
      </c>
      <c r="M29" s="467">
        <v>0</v>
      </c>
      <c r="N29" s="467">
        <v>0</v>
      </c>
      <c r="O29" s="467">
        <v>0</v>
      </c>
      <c r="P29" s="452"/>
    </row>
    <row r="30" spans="1:16" s="233" customFormat="1" ht="14.25" x14ac:dyDescent="0.2">
      <c r="A30" s="235">
        <f t="shared" si="1"/>
        <v>21</v>
      </c>
      <c r="B30" s="235" t="s">
        <v>824</v>
      </c>
      <c r="C30" s="467">
        <v>554</v>
      </c>
      <c r="D30" s="467">
        <v>554</v>
      </c>
      <c r="E30" s="467">
        <v>554</v>
      </c>
      <c r="F30" s="467">
        <f t="shared" si="0"/>
        <v>2</v>
      </c>
      <c r="G30" s="467">
        <v>2</v>
      </c>
      <c r="H30" s="468">
        <v>0</v>
      </c>
      <c r="I30" s="468">
        <v>0</v>
      </c>
      <c r="J30" s="468">
        <v>0</v>
      </c>
      <c r="K30" s="468">
        <v>0</v>
      </c>
      <c r="L30" s="468">
        <v>0</v>
      </c>
      <c r="M30" s="468">
        <v>0</v>
      </c>
      <c r="N30" s="468">
        <v>0</v>
      </c>
      <c r="O30" s="468">
        <v>2</v>
      </c>
      <c r="P30" s="452"/>
    </row>
    <row r="31" spans="1:16" s="233" customFormat="1" ht="14.25" x14ac:dyDescent="0.2">
      <c r="A31" s="235">
        <f t="shared" si="1"/>
        <v>22</v>
      </c>
      <c r="B31" s="235" t="s">
        <v>825</v>
      </c>
      <c r="C31" s="467">
        <v>500</v>
      </c>
      <c r="D31" s="467">
        <v>500</v>
      </c>
      <c r="E31" s="467">
        <v>500</v>
      </c>
      <c r="F31" s="467">
        <f t="shared" si="0"/>
        <v>33</v>
      </c>
      <c r="G31" s="467">
        <v>33</v>
      </c>
      <c r="H31" s="468">
        <v>0</v>
      </c>
      <c r="I31" s="468">
        <v>0</v>
      </c>
      <c r="J31" s="468">
        <v>0</v>
      </c>
      <c r="K31" s="468">
        <v>0</v>
      </c>
      <c r="L31" s="468">
        <v>0</v>
      </c>
      <c r="M31" s="468">
        <v>17</v>
      </c>
      <c r="N31" s="468">
        <v>0</v>
      </c>
      <c r="O31" s="468">
        <v>16</v>
      </c>
      <c r="P31" s="452"/>
    </row>
    <row r="32" spans="1:16" s="233" customFormat="1" ht="14.25" x14ac:dyDescent="0.2">
      <c r="A32" s="235">
        <f t="shared" si="1"/>
        <v>23</v>
      </c>
      <c r="B32" s="235" t="s">
        <v>826</v>
      </c>
      <c r="C32" s="467">
        <v>1356</v>
      </c>
      <c r="D32" s="467">
        <v>1356</v>
      </c>
      <c r="E32" s="467">
        <v>1356</v>
      </c>
      <c r="F32" s="467">
        <f t="shared" si="0"/>
        <v>61</v>
      </c>
      <c r="G32" s="467">
        <v>57</v>
      </c>
      <c r="H32" s="467">
        <v>4</v>
      </c>
      <c r="I32" s="468">
        <v>0</v>
      </c>
      <c r="J32" s="468">
        <v>0</v>
      </c>
      <c r="K32" s="468">
        <v>0</v>
      </c>
      <c r="L32" s="468">
        <v>0</v>
      </c>
      <c r="M32" s="468">
        <v>10</v>
      </c>
      <c r="N32" s="468">
        <v>2</v>
      </c>
      <c r="O32" s="468">
        <v>49</v>
      </c>
      <c r="P32" s="452"/>
    </row>
    <row r="33" spans="1:16" s="233" customFormat="1" ht="14.25" x14ac:dyDescent="0.2">
      <c r="A33" s="235">
        <f t="shared" si="1"/>
        <v>24</v>
      </c>
      <c r="B33" s="235" t="s">
        <v>827</v>
      </c>
      <c r="C33" s="467">
        <v>1288</v>
      </c>
      <c r="D33" s="467">
        <v>1288</v>
      </c>
      <c r="E33" s="467">
        <v>1288</v>
      </c>
      <c r="F33" s="467">
        <f t="shared" si="0"/>
        <v>97</v>
      </c>
      <c r="G33" s="467">
        <v>73</v>
      </c>
      <c r="H33" s="468">
        <v>0</v>
      </c>
      <c r="I33" s="468">
        <v>1</v>
      </c>
      <c r="J33" s="468">
        <v>23</v>
      </c>
      <c r="K33" s="468">
        <v>0</v>
      </c>
      <c r="L33" s="468">
        <v>0</v>
      </c>
      <c r="M33" s="468">
        <v>78</v>
      </c>
      <c r="N33" s="468">
        <v>0</v>
      </c>
      <c r="O33" s="468">
        <v>19</v>
      </c>
      <c r="P33" s="452"/>
    </row>
    <row r="34" spans="1:16" s="233" customFormat="1" ht="14.25" x14ac:dyDescent="0.2">
      <c r="A34" s="235">
        <f t="shared" si="1"/>
        <v>25</v>
      </c>
      <c r="B34" s="235" t="s">
        <v>828</v>
      </c>
      <c r="C34" s="467">
        <v>994</v>
      </c>
      <c r="D34" s="467">
        <v>994</v>
      </c>
      <c r="E34" s="467">
        <v>994</v>
      </c>
      <c r="F34" s="467">
        <f t="shared" si="0"/>
        <v>66</v>
      </c>
      <c r="G34" s="467">
        <v>65</v>
      </c>
      <c r="H34" s="468">
        <v>0</v>
      </c>
      <c r="I34" s="468">
        <v>0</v>
      </c>
      <c r="J34" s="468">
        <v>1</v>
      </c>
      <c r="K34" s="468">
        <v>0</v>
      </c>
      <c r="L34" s="468">
        <v>0</v>
      </c>
      <c r="M34" s="468">
        <v>63</v>
      </c>
      <c r="N34" s="468">
        <v>0</v>
      </c>
      <c r="O34" s="468">
        <v>3</v>
      </c>
      <c r="P34" s="452"/>
    </row>
    <row r="35" spans="1:16" s="233" customFormat="1" ht="14.25" x14ac:dyDescent="0.2">
      <c r="A35" s="235">
        <f t="shared" si="1"/>
        <v>26</v>
      </c>
      <c r="B35" s="235" t="s">
        <v>829</v>
      </c>
      <c r="C35" s="467">
        <v>975</v>
      </c>
      <c r="D35" s="467">
        <v>975</v>
      </c>
      <c r="E35" s="467">
        <v>975</v>
      </c>
      <c r="F35" s="467">
        <f t="shared" si="0"/>
        <v>48</v>
      </c>
      <c r="G35" s="467">
        <v>36</v>
      </c>
      <c r="H35" s="468">
        <v>4</v>
      </c>
      <c r="I35" s="468">
        <v>1</v>
      </c>
      <c r="J35" s="468">
        <v>2</v>
      </c>
      <c r="K35" s="468">
        <v>5</v>
      </c>
      <c r="L35" s="468">
        <v>0</v>
      </c>
      <c r="M35" s="468">
        <v>22</v>
      </c>
      <c r="N35" s="468">
        <v>1</v>
      </c>
      <c r="O35" s="468">
        <v>25</v>
      </c>
      <c r="P35" s="452"/>
    </row>
    <row r="36" spans="1:16" s="444" customFormat="1" ht="14.25" x14ac:dyDescent="0.2">
      <c r="A36" s="235">
        <f t="shared" si="1"/>
        <v>27</v>
      </c>
      <c r="B36" s="235" t="s">
        <v>830</v>
      </c>
      <c r="C36" s="467">
        <v>1057</v>
      </c>
      <c r="D36" s="467">
        <v>1057</v>
      </c>
      <c r="E36" s="470">
        <v>1057</v>
      </c>
      <c r="F36" s="467">
        <f t="shared" si="0"/>
        <v>15</v>
      </c>
      <c r="G36" s="471">
        <v>15</v>
      </c>
      <c r="H36" s="471">
        <v>0</v>
      </c>
      <c r="I36" s="468">
        <v>0</v>
      </c>
      <c r="J36" s="471">
        <v>0</v>
      </c>
      <c r="K36" s="471">
        <v>0</v>
      </c>
      <c r="L36" s="471">
        <v>0</v>
      </c>
      <c r="M36" s="471">
        <v>15</v>
      </c>
      <c r="N36" s="471">
        <v>0</v>
      </c>
      <c r="O36" s="471">
        <v>0</v>
      </c>
      <c r="P36" s="10"/>
    </row>
    <row r="37" spans="1:16" s="444" customFormat="1" ht="14.25" x14ac:dyDescent="0.2">
      <c r="A37" s="235">
        <f t="shared" si="1"/>
        <v>28</v>
      </c>
      <c r="B37" s="442" t="s">
        <v>831</v>
      </c>
      <c r="C37" s="467">
        <v>526</v>
      </c>
      <c r="D37" s="467">
        <v>526</v>
      </c>
      <c r="E37" s="470">
        <v>526</v>
      </c>
      <c r="F37" s="467">
        <f t="shared" si="0"/>
        <v>16</v>
      </c>
      <c r="G37" s="471">
        <v>16</v>
      </c>
      <c r="H37" s="471">
        <v>0</v>
      </c>
      <c r="I37" s="468">
        <v>0</v>
      </c>
      <c r="J37" s="471">
        <v>0</v>
      </c>
      <c r="K37" s="471">
        <v>0</v>
      </c>
      <c r="L37" s="471">
        <v>0</v>
      </c>
      <c r="M37" s="471">
        <v>0</v>
      </c>
      <c r="N37" s="471">
        <v>0</v>
      </c>
      <c r="O37" s="471">
        <v>16</v>
      </c>
      <c r="P37" s="10"/>
    </row>
    <row r="38" spans="1:16" s="444" customFormat="1" ht="14.25" x14ac:dyDescent="0.2">
      <c r="A38" s="235">
        <f t="shared" si="1"/>
        <v>29</v>
      </c>
      <c r="B38" s="442" t="s">
        <v>832</v>
      </c>
      <c r="C38" s="467">
        <v>654</v>
      </c>
      <c r="D38" s="467">
        <v>654</v>
      </c>
      <c r="E38" s="470">
        <v>654</v>
      </c>
      <c r="F38" s="467">
        <v>18</v>
      </c>
      <c r="G38" s="470">
        <v>18</v>
      </c>
      <c r="H38" s="471">
        <v>0</v>
      </c>
      <c r="I38" s="468">
        <v>0</v>
      </c>
      <c r="J38" s="471">
        <v>0</v>
      </c>
      <c r="K38" s="471">
        <v>0</v>
      </c>
      <c r="L38" s="471">
        <v>0</v>
      </c>
      <c r="M38" s="471">
        <v>18</v>
      </c>
      <c r="N38" s="471">
        <v>0</v>
      </c>
      <c r="O38" s="471">
        <v>0</v>
      </c>
      <c r="P38" s="10"/>
    </row>
    <row r="39" spans="1:16" s="444" customFormat="1" ht="14.25" x14ac:dyDescent="0.2">
      <c r="A39" s="235">
        <f t="shared" si="1"/>
        <v>30</v>
      </c>
      <c r="B39" s="442" t="s">
        <v>833</v>
      </c>
      <c r="C39" s="467">
        <v>525</v>
      </c>
      <c r="D39" s="467">
        <v>525</v>
      </c>
      <c r="E39" s="470">
        <v>525</v>
      </c>
      <c r="F39" s="467">
        <f t="shared" si="0"/>
        <v>31</v>
      </c>
      <c r="G39" s="470">
        <v>17</v>
      </c>
      <c r="H39" s="471">
        <v>2</v>
      </c>
      <c r="I39" s="468">
        <v>1</v>
      </c>
      <c r="J39" s="471">
        <v>11</v>
      </c>
      <c r="K39" s="471">
        <v>0</v>
      </c>
      <c r="L39" s="471">
        <v>0</v>
      </c>
      <c r="M39" s="471">
        <v>6</v>
      </c>
      <c r="N39" s="471">
        <v>0</v>
      </c>
      <c r="O39" s="471">
        <v>25</v>
      </c>
      <c r="P39" s="10"/>
    </row>
    <row r="40" spans="1:16" s="444" customFormat="1" ht="14.25" x14ac:dyDescent="0.2">
      <c r="A40" s="235">
        <f t="shared" si="1"/>
        <v>31</v>
      </c>
      <c r="B40" s="442" t="s">
        <v>834</v>
      </c>
      <c r="C40" s="467">
        <v>687</v>
      </c>
      <c r="D40" s="467">
        <v>687</v>
      </c>
      <c r="E40" s="470">
        <v>687</v>
      </c>
      <c r="F40" s="467">
        <f t="shared" si="0"/>
        <v>58</v>
      </c>
      <c r="G40" s="470">
        <v>40</v>
      </c>
      <c r="H40" s="471">
        <v>0</v>
      </c>
      <c r="I40" s="469">
        <v>16</v>
      </c>
      <c r="J40" s="471">
        <v>0</v>
      </c>
      <c r="K40" s="471">
        <v>0</v>
      </c>
      <c r="L40" s="471">
        <v>2</v>
      </c>
      <c r="M40" s="471">
        <v>13</v>
      </c>
      <c r="N40" s="471">
        <v>19</v>
      </c>
      <c r="O40" s="471">
        <v>26</v>
      </c>
      <c r="P40" s="10"/>
    </row>
    <row r="41" spans="1:16" s="444" customFormat="1" x14ac:dyDescent="0.2">
      <c r="A41" s="443"/>
      <c r="B41" s="443" t="s">
        <v>835</v>
      </c>
      <c r="C41" s="472">
        <f>SUM(C10:C40)</f>
        <v>27896</v>
      </c>
      <c r="D41" s="472">
        <f>SUM(D10:D40)</f>
        <v>27896</v>
      </c>
      <c r="E41" s="472">
        <v>27896</v>
      </c>
      <c r="F41" s="472">
        <f t="shared" ref="F41:O41" si="2">SUM(F10:F40)</f>
        <v>1251</v>
      </c>
      <c r="G41" s="472">
        <f t="shared" si="2"/>
        <v>839</v>
      </c>
      <c r="H41" s="472">
        <f t="shared" si="2"/>
        <v>113</v>
      </c>
      <c r="I41" s="472">
        <f t="shared" si="2"/>
        <v>81</v>
      </c>
      <c r="J41" s="472">
        <f t="shared" si="2"/>
        <v>76</v>
      </c>
      <c r="K41" s="472">
        <f t="shared" si="2"/>
        <v>19</v>
      </c>
      <c r="L41" s="472">
        <f t="shared" si="2"/>
        <v>123</v>
      </c>
      <c r="M41" s="472">
        <f t="shared" si="2"/>
        <v>589</v>
      </c>
      <c r="N41" s="472">
        <f t="shared" si="2"/>
        <v>68</v>
      </c>
      <c r="O41" s="472">
        <f t="shared" si="2"/>
        <v>594</v>
      </c>
      <c r="P41" s="10"/>
    </row>
    <row r="42" spans="1:16" s="444" customFormat="1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P42" s="10"/>
    </row>
    <row r="43" spans="1:16" s="444" customFormat="1" x14ac:dyDescent="0.2">
      <c r="P43" s="10"/>
    </row>
    <row r="44" spans="1:16" s="444" customFormat="1" x14ac:dyDescent="0.2">
      <c r="P44" s="10"/>
    </row>
    <row r="45" spans="1:16" s="444" customFormat="1" ht="15.75" x14ac:dyDescent="0.25">
      <c r="I45" s="618" t="s">
        <v>868</v>
      </c>
      <c r="J45" s="618"/>
      <c r="K45" s="618"/>
      <c r="L45" s="618"/>
      <c r="M45" s="618"/>
      <c r="N45" s="618"/>
      <c r="O45" s="618"/>
      <c r="P45" s="10"/>
    </row>
    <row r="46" spans="1:16" s="444" customFormat="1" ht="15.75" x14ac:dyDescent="0.25">
      <c r="I46" s="618" t="s">
        <v>869</v>
      </c>
      <c r="J46" s="618"/>
      <c r="K46" s="618"/>
      <c r="L46" s="618"/>
      <c r="M46" s="618"/>
      <c r="N46" s="618"/>
      <c r="O46" s="618"/>
      <c r="P46" s="10"/>
    </row>
    <row r="47" spans="1:16" s="444" customFormat="1" x14ac:dyDescent="0.2">
      <c r="P47" s="10"/>
    </row>
  </sheetData>
  <mergeCells count="23">
    <mergeCell ref="I45:O45"/>
    <mergeCell ref="I46:O46"/>
    <mergeCell ref="O8:O9"/>
    <mergeCell ref="F7:F9"/>
    <mergeCell ref="G7:K7"/>
    <mergeCell ref="L7:L9"/>
    <mergeCell ref="M7:O7"/>
    <mergeCell ref="G8:H8"/>
    <mergeCell ref="I8:I9"/>
    <mergeCell ref="J8:J9"/>
    <mergeCell ref="K8:K9"/>
    <mergeCell ref="M8:M9"/>
    <mergeCell ref="N8:N9"/>
    <mergeCell ref="A1:M1"/>
    <mergeCell ref="N1:O1"/>
    <mergeCell ref="A2:N2"/>
    <mergeCell ref="M6:O6"/>
    <mergeCell ref="A7:A9"/>
    <mergeCell ref="B7:B9"/>
    <mergeCell ref="C7:C9"/>
    <mergeCell ref="D7:D9"/>
    <mergeCell ref="E7:E9"/>
    <mergeCell ref="A4:O4"/>
  </mergeCells>
  <printOptions horizontalCentered="1"/>
  <pageMargins left="0.55000000000000004" right="0.27" top="0.43" bottom="0.26" header="0.31496062992125984" footer="0.2"/>
  <pageSetup paperSize="9" scale="78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topLeftCell="B6" zoomScaleSheetLayoutView="90" workbookViewId="0">
      <selection activeCell="I46" sqref="I46:O46"/>
    </sheetView>
  </sheetViews>
  <sheetFormatPr defaultRowHeight="12.75" x14ac:dyDescent="0.2"/>
  <cols>
    <col min="1" max="1" width="10.28515625" style="199" customWidth="1"/>
    <col min="2" max="2" width="12" style="199" customWidth="1"/>
    <col min="3" max="3" width="16.28515625" style="199" customWidth="1"/>
    <col min="4" max="4" width="15.85546875" style="199" customWidth="1"/>
    <col min="5" max="5" width="11.5703125" style="199" customWidth="1"/>
    <col min="6" max="6" width="15" style="199" customWidth="1"/>
    <col min="7" max="7" width="9.7109375" style="199" customWidth="1"/>
    <col min="8" max="8" width="15.140625" style="199" customWidth="1"/>
    <col min="9" max="9" width="16.5703125" style="199" customWidth="1"/>
    <col min="10" max="10" width="18.28515625" style="199" customWidth="1"/>
    <col min="11" max="11" width="14.140625" style="199" customWidth="1"/>
    <col min="12" max="16384" width="9.140625" style="199"/>
  </cols>
  <sheetData>
    <row r="1" spans="1:19" ht="15" x14ac:dyDescent="0.2">
      <c r="D1" s="518"/>
      <c r="E1" s="518"/>
      <c r="H1" s="25"/>
      <c r="I1" s="638" t="s">
        <v>64</v>
      </c>
      <c r="J1" s="638"/>
    </row>
    <row r="2" spans="1:19" ht="15" x14ac:dyDescent="0.2">
      <c r="A2" s="650" t="s">
        <v>0</v>
      </c>
      <c r="B2" s="650"/>
      <c r="C2" s="650"/>
      <c r="D2" s="650"/>
      <c r="E2" s="650"/>
      <c r="F2" s="650"/>
      <c r="G2" s="650"/>
      <c r="H2" s="650"/>
      <c r="I2" s="650"/>
      <c r="J2" s="650"/>
    </row>
    <row r="3" spans="1:19" ht="20.25" x14ac:dyDescent="0.3">
      <c r="A3" s="554" t="s">
        <v>646</v>
      </c>
      <c r="B3" s="554"/>
      <c r="C3" s="554"/>
      <c r="D3" s="554"/>
      <c r="E3" s="554"/>
      <c r="F3" s="554"/>
      <c r="G3" s="554"/>
      <c r="H3" s="554"/>
      <c r="I3" s="554"/>
      <c r="J3" s="554"/>
    </row>
    <row r="4" spans="1:19" ht="10.5" customHeight="1" x14ac:dyDescent="0.2"/>
    <row r="5" spans="1:19" ht="24.75" customHeight="1" x14ac:dyDescent="0.25">
      <c r="A5" s="743" t="s">
        <v>442</v>
      </c>
      <c r="B5" s="743"/>
      <c r="C5" s="743"/>
      <c r="D5" s="743"/>
      <c r="E5" s="743"/>
      <c r="F5" s="743"/>
      <c r="G5" s="743"/>
      <c r="H5" s="743"/>
      <c r="I5" s="743"/>
      <c r="J5" s="743"/>
      <c r="K5" s="743"/>
    </row>
    <row r="6" spans="1:19" ht="15.75" customHeight="1" x14ac:dyDescent="0.25">
      <c r="A6" s="196"/>
      <c r="B6" s="196"/>
      <c r="C6" s="196"/>
      <c r="D6" s="196"/>
      <c r="E6" s="196"/>
      <c r="F6" s="196"/>
      <c r="G6" s="196"/>
      <c r="H6" s="196"/>
      <c r="I6" s="196"/>
      <c r="J6" s="196"/>
    </row>
    <row r="7" spans="1:19" x14ac:dyDescent="0.2">
      <c r="A7" s="556" t="s">
        <v>883</v>
      </c>
      <c r="B7" s="556"/>
      <c r="E7" s="703"/>
      <c r="F7" s="703"/>
      <c r="G7" s="703"/>
      <c r="H7" s="703"/>
      <c r="I7" s="703" t="s">
        <v>898</v>
      </c>
      <c r="J7" s="703"/>
      <c r="K7" s="703"/>
    </row>
    <row r="8" spans="1:19" s="4" customFormat="1" ht="15.75" hidden="1" x14ac:dyDescent="0.25">
      <c r="C8" s="650" t="s">
        <v>13</v>
      </c>
      <c r="D8" s="650"/>
      <c r="E8" s="650"/>
      <c r="F8" s="650"/>
      <c r="G8" s="650"/>
      <c r="H8" s="650"/>
      <c r="I8" s="650"/>
      <c r="J8" s="650"/>
    </row>
    <row r="9" spans="1:19" ht="44.25" customHeight="1" x14ac:dyDescent="0.2">
      <c r="A9" s="639" t="s">
        <v>20</v>
      </c>
      <c r="B9" s="639" t="s">
        <v>54</v>
      </c>
      <c r="C9" s="530" t="s">
        <v>470</v>
      </c>
      <c r="D9" s="532"/>
      <c r="E9" s="530" t="s">
        <v>34</v>
      </c>
      <c r="F9" s="532"/>
      <c r="G9" s="530" t="s">
        <v>35</v>
      </c>
      <c r="H9" s="532"/>
      <c r="I9" s="523" t="s">
        <v>100</v>
      </c>
      <c r="J9" s="523"/>
      <c r="K9" s="639" t="s">
        <v>521</v>
      </c>
      <c r="R9" s="8"/>
      <c r="S9" s="10"/>
    </row>
    <row r="10" spans="1:19" s="5" customFormat="1" ht="42.6" customHeight="1" x14ac:dyDescent="0.2">
      <c r="A10" s="640"/>
      <c r="B10" s="640"/>
      <c r="C10" s="175" t="s">
        <v>36</v>
      </c>
      <c r="D10" s="175" t="s">
        <v>99</v>
      </c>
      <c r="E10" s="175" t="s">
        <v>36</v>
      </c>
      <c r="F10" s="175" t="s">
        <v>99</v>
      </c>
      <c r="G10" s="175" t="s">
        <v>36</v>
      </c>
      <c r="H10" s="175" t="s">
        <v>99</v>
      </c>
      <c r="I10" s="175" t="s">
        <v>134</v>
      </c>
      <c r="J10" s="175" t="s">
        <v>135</v>
      </c>
      <c r="K10" s="640"/>
    </row>
    <row r="11" spans="1:19" x14ac:dyDescent="0.2">
      <c r="A11" s="84">
        <v>1</v>
      </c>
      <c r="B11" s="84">
        <v>2</v>
      </c>
      <c r="C11" s="84">
        <v>3</v>
      </c>
      <c r="D11" s="84">
        <v>4</v>
      </c>
      <c r="E11" s="84">
        <v>5</v>
      </c>
      <c r="F11" s="84">
        <v>6</v>
      </c>
      <c r="G11" s="84">
        <v>7</v>
      </c>
      <c r="H11" s="84">
        <v>8</v>
      </c>
      <c r="I11" s="84">
        <v>9</v>
      </c>
      <c r="J11" s="84">
        <v>10</v>
      </c>
      <c r="K11" s="169">
        <v>11</v>
      </c>
    </row>
    <row r="12" spans="1:19" ht="17.25" customHeight="1" x14ac:dyDescent="0.2">
      <c r="A12" s="168">
        <v>1</v>
      </c>
      <c r="B12" s="168" t="s">
        <v>377</v>
      </c>
      <c r="C12" s="476"/>
      <c r="D12" s="476"/>
      <c r="E12" s="476"/>
      <c r="F12" s="476"/>
      <c r="G12" s="476"/>
      <c r="H12" s="476"/>
      <c r="I12" s="476"/>
      <c r="J12" s="476"/>
      <c r="K12" s="476"/>
    </row>
    <row r="13" spans="1:19" ht="17.25" customHeight="1" x14ac:dyDescent="0.2">
      <c r="A13" s="168">
        <v>2</v>
      </c>
      <c r="B13" s="168" t="s">
        <v>378</v>
      </c>
      <c r="C13" s="476"/>
      <c r="D13" s="476"/>
      <c r="E13" s="476"/>
      <c r="F13" s="476"/>
      <c r="G13" s="476"/>
      <c r="H13" s="476"/>
      <c r="I13" s="476"/>
      <c r="J13" s="476"/>
      <c r="K13" s="476"/>
    </row>
    <row r="14" spans="1:19" ht="17.25" customHeight="1" x14ac:dyDescent="0.2">
      <c r="A14" s="168">
        <v>3</v>
      </c>
      <c r="B14" s="168" t="s">
        <v>379</v>
      </c>
      <c r="C14" s="476"/>
      <c r="D14" s="476"/>
      <c r="E14" s="476"/>
      <c r="F14" s="476"/>
      <c r="G14" s="476"/>
      <c r="H14" s="476"/>
      <c r="I14" s="476"/>
      <c r="J14" s="476"/>
      <c r="K14" s="476"/>
    </row>
    <row r="15" spans="1:19" ht="17.25" customHeight="1" x14ac:dyDescent="0.2">
      <c r="A15" s="168">
        <v>4</v>
      </c>
      <c r="B15" s="168" t="s">
        <v>380</v>
      </c>
      <c r="C15" s="476"/>
      <c r="D15" s="476"/>
      <c r="E15" s="476"/>
      <c r="F15" s="476"/>
      <c r="G15" s="476"/>
      <c r="H15" s="476"/>
      <c r="I15" s="476"/>
      <c r="J15" s="476"/>
      <c r="K15" s="476"/>
    </row>
    <row r="16" spans="1:19" ht="17.25" customHeight="1" x14ac:dyDescent="0.2">
      <c r="A16" s="168">
        <v>5</v>
      </c>
      <c r="B16" s="168" t="s">
        <v>381</v>
      </c>
      <c r="C16" s="476"/>
      <c r="D16" s="476"/>
      <c r="E16" s="476"/>
      <c r="F16" s="476"/>
      <c r="G16" s="476"/>
      <c r="H16" s="476"/>
      <c r="I16" s="476"/>
      <c r="J16" s="476"/>
      <c r="K16" s="476"/>
    </row>
    <row r="17" spans="1:11" ht="17.25" customHeight="1" x14ac:dyDescent="0.2">
      <c r="A17" s="168">
        <v>6</v>
      </c>
      <c r="B17" s="168" t="s">
        <v>382</v>
      </c>
      <c r="C17" s="476"/>
      <c r="D17" s="476"/>
      <c r="E17" s="476"/>
      <c r="F17" s="476"/>
      <c r="G17" s="476"/>
      <c r="H17" s="476"/>
      <c r="I17" s="476"/>
      <c r="J17" s="476"/>
      <c r="K17" s="476"/>
    </row>
    <row r="18" spans="1:11" ht="17.25" customHeight="1" x14ac:dyDescent="0.2">
      <c r="A18" s="168">
        <v>7</v>
      </c>
      <c r="B18" s="168" t="s">
        <v>383</v>
      </c>
      <c r="C18" s="476"/>
      <c r="D18" s="476"/>
      <c r="E18" s="476"/>
      <c r="F18" s="476"/>
      <c r="G18" s="476"/>
      <c r="H18" s="476"/>
      <c r="I18" s="476"/>
      <c r="J18" s="476"/>
      <c r="K18" s="476"/>
    </row>
    <row r="19" spans="1:11" s="10" customFormat="1" ht="14.25" customHeight="1" x14ac:dyDescent="0.2">
      <c r="A19" s="168">
        <v>8</v>
      </c>
      <c r="B19" s="168" t="s">
        <v>260</v>
      </c>
      <c r="C19" s="476">
        <v>30408</v>
      </c>
      <c r="D19" s="476">
        <v>23469.15</v>
      </c>
      <c r="E19" s="476">
        <v>10077</v>
      </c>
      <c r="F19" s="476">
        <v>7744.81</v>
      </c>
      <c r="G19" s="476">
        <v>4983</v>
      </c>
      <c r="H19" s="476">
        <v>3755.06</v>
      </c>
      <c r="I19" s="476">
        <v>15348</v>
      </c>
      <c r="J19" s="476">
        <v>11969.26</v>
      </c>
      <c r="K19" s="476" t="s">
        <v>893</v>
      </c>
    </row>
    <row r="20" spans="1:11" s="10" customFormat="1" ht="14.25" customHeight="1" x14ac:dyDescent="0.2">
      <c r="A20" s="168">
        <v>9</v>
      </c>
      <c r="B20" s="168" t="s">
        <v>358</v>
      </c>
      <c r="C20" s="476">
        <v>0</v>
      </c>
      <c r="D20" s="476">
        <v>0</v>
      </c>
      <c r="E20" s="476">
        <v>0</v>
      </c>
      <c r="F20" s="476">
        <v>0</v>
      </c>
      <c r="G20" s="476">
        <v>0</v>
      </c>
      <c r="H20" s="476">
        <v>0</v>
      </c>
      <c r="I20" s="476">
        <v>0</v>
      </c>
      <c r="J20" s="476">
        <v>0</v>
      </c>
      <c r="K20" s="476">
        <v>0</v>
      </c>
    </row>
    <row r="21" spans="1:11" s="10" customFormat="1" ht="14.25" customHeight="1" x14ac:dyDescent="0.2">
      <c r="A21" s="168">
        <v>10</v>
      </c>
      <c r="B21" s="168" t="s">
        <v>520</v>
      </c>
      <c r="C21" s="476">
        <v>0</v>
      </c>
      <c r="D21" s="476">
        <v>0</v>
      </c>
      <c r="E21" s="476">
        <v>0</v>
      </c>
      <c r="F21" s="476">
        <v>0</v>
      </c>
      <c r="G21" s="476">
        <v>0</v>
      </c>
      <c r="H21" s="476">
        <v>0</v>
      </c>
      <c r="I21" s="476">
        <v>0</v>
      </c>
      <c r="J21" s="476">
        <v>0</v>
      </c>
      <c r="K21" s="476">
        <v>0</v>
      </c>
    </row>
    <row r="22" spans="1:11" s="10" customFormat="1" ht="14.25" customHeight="1" x14ac:dyDescent="0.2">
      <c r="A22" s="168">
        <v>11</v>
      </c>
      <c r="B22" s="168" t="s">
        <v>482</v>
      </c>
      <c r="C22" s="486"/>
      <c r="D22" s="486"/>
      <c r="E22" s="486"/>
      <c r="F22" s="486"/>
      <c r="G22" s="486"/>
      <c r="H22" s="486"/>
      <c r="I22" s="486"/>
      <c r="J22" s="486"/>
      <c r="K22" s="486"/>
    </row>
    <row r="23" spans="1:11" s="10" customFormat="1" ht="14.25" customHeight="1" x14ac:dyDescent="0.2">
      <c r="A23" s="168">
        <v>12</v>
      </c>
      <c r="B23" s="168" t="s">
        <v>519</v>
      </c>
      <c r="C23" s="494"/>
      <c r="D23" s="494"/>
      <c r="E23" s="494"/>
      <c r="F23" s="494"/>
      <c r="G23" s="494"/>
      <c r="H23" s="494"/>
      <c r="I23" s="494"/>
      <c r="J23" s="494"/>
      <c r="K23" s="494"/>
    </row>
    <row r="24" spans="1:11" s="10" customFormat="1" ht="15.75" customHeight="1" x14ac:dyDescent="0.2">
      <c r="A24" s="169" t="s">
        <v>16</v>
      </c>
      <c r="B24" s="8"/>
      <c r="C24" s="17">
        <f>SUM(C12:C23)</f>
        <v>30408</v>
      </c>
      <c r="D24" s="17">
        <v>9226</v>
      </c>
      <c r="E24" s="17">
        <v>10077</v>
      </c>
      <c r="F24" s="17">
        <v>7744.81</v>
      </c>
      <c r="G24" s="17">
        <v>4983</v>
      </c>
      <c r="H24" s="17">
        <v>3755.06</v>
      </c>
      <c r="I24" s="17">
        <v>15348</v>
      </c>
      <c r="J24" s="17">
        <v>11969.26</v>
      </c>
      <c r="K24" s="17" t="s">
        <v>893</v>
      </c>
    </row>
    <row r="25" spans="1:11" s="10" customFormat="1" x14ac:dyDescent="0.2">
      <c r="A25" s="9"/>
    </row>
    <row r="26" spans="1:11" x14ac:dyDescent="0.2">
      <c r="A26" s="5"/>
    </row>
    <row r="27" spans="1:11" x14ac:dyDescent="0.2">
      <c r="A27" s="641"/>
      <c r="B27" s="641"/>
      <c r="C27" s="641"/>
      <c r="D27" s="641"/>
      <c r="E27" s="641"/>
      <c r="F27" s="641"/>
      <c r="G27" s="641"/>
      <c r="H27" s="641"/>
      <c r="I27" s="641"/>
      <c r="J27" s="641"/>
    </row>
    <row r="29" spans="1:11" ht="15.75" x14ac:dyDescent="0.25">
      <c r="G29" s="618" t="s">
        <v>868</v>
      </c>
      <c r="H29" s="618"/>
      <c r="I29" s="618"/>
      <c r="J29" s="618"/>
    </row>
    <row r="30" spans="1:11" ht="15.75" x14ac:dyDescent="0.25">
      <c r="G30" s="618" t="s">
        <v>869</v>
      </c>
      <c r="H30" s="618"/>
      <c r="I30" s="618"/>
      <c r="J30" s="618"/>
    </row>
  </sheetData>
  <mergeCells count="19">
    <mergeCell ref="A7:B7"/>
    <mergeCell ref="E7:H7"/>
    <mergeCell ref="I7:K7"/>
    <mergeCell ref="C8:J8"/>
    <mergeCell ref="A9:A10"/>
    <mergeCell ref="B9:B10"/>
    <mergeCell ref="C9:D9"/>
    <mergeCell ref="E9:F9"/>
    <mergeCell ref="G9:H9"/>
    <mergeCell ref="D1:E1"/>
    <mergeCell ref="I1:J1"/>
    <mergeCell ref="A2:J2"/>
    <mergeCell ref="A3:J3"/>
    <mergeCell ref="A5:K5"/>
    <mergeCell ref="I9:J9"/>
    <mergeCell ref="K9:K10"/>
    <mergeCell ref="A27:J27"/>
    <mergeCell ref="G29:J29"/>
    <mergeCell ref="G30:J30"/>
  </mergeCells>
  <printOptions horizontalCentered="1"/>
  <pageMargins left="0.46" right="0.47" top="0.5" bottom="0" header="0.31496062992125984" footer="0.31496062992125984"/>
  <pageSetup paperSize="9" scale="9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topLeftCell="A18" zoomScaleSheetLayoutView="90" workbookViewId="0">
      <selection activeCell="M32" sqref="M32"/>
    </sheetView>
  </sheetViews>
  <sheetFormatPr defaultRowHeight="12.75" x14ac:dyDescent="0.2"/>
  <cols>
    <col min="1" max="1" width="9.140625" style="199"/>
    <col min="2" max="2" width="18.140625" style="199" customWidth="1"/>
    <col min="3" max="3" width="16.28515625" style="199" customWidth="1"/>
    <col min="4" max="4" width="15.85546875" style="199" customWidth="1"/>
    <col min="5" max="5" width="11.5703125" style="199" customWidth="1"/>
    <col min="6" max="6" width="15" style="199" customWidth="1"/>
    <col min="7" max="7" width="9.7109375" style="199" customWidth="1"/>
    <col min="8" max="8" width="15.140625" style="199" customWidth="1"/>
    <col min="9" max="9" width="16.5703125" style="199" customWidth="1"/>
    <col min="10" max="10" width="18.28515625" style="199" customWidth="1"/>
    <col min="11" max="11" width="14.140625" style="199" customWidth="1"/>
    <col min="12" max="16384" width="9.140625" style="199"/>
  </cols>
  <sheetData>
    <row r="1" spans="1:19" ht="15" x14ac:dyDescent="0.2">
      <c r="D1" s="518"/>
      <c r="E1" s="518"/>
      <c r="H1" s="25"/>
      <c r="I1" s="638" t="s">
        <v>384</v>
      </c>
      <c r="J1" s="638"/>
    </row>
    <row r="2" spans="1:19" ht="15" x14ac:dyDescent="0.2">
      <c r="A2" s="650" t="s">
        <v>0</v>
      </c>
      <c r="B2" s="650"/>
      <c r="C2" s="650"/>
      <c r="D2" s="650"/>
      <c r="E2" s="650"/>
      <c r="F2" s="650"/>
      <c r="G2" s="650"/>
      <c r="H2" s="650"/>
      <c r="I2" s="650"/>
      <c r="J2" s="650"/>
    </row>
    <row r="3" spans="1:19" ht="20.25" x14ac:dyDescent="0.3">
      <c r="A3" s="554" t="s">
        <v>685</v>
      </c>
      <c r="B3" s="554"/>
      <c r="C3" s="554"/>
      <c r="D3" s="554"/>
      <c r="E3" s="554"/>
      <c r="F3" s="554"/>
      <c r="G3" s="554"/>
      <c r="H3" s="554"/>
      <c r="I3" s="554"/>
      <c r="J3" s="554"/>
    </row>
    <row r="4" spans="1:19" ht="10.5" customHeight="1" x14ac:dyDescent="0.2"/>
    <row r="5" spans="1:19" ht="18.75" customHeight="1" x14ac:dyDescent="0.25">
      <c r="A5" s="743" t="s">
        <v>443</v>
      </c>
      <c r="B5" s="743"/>
      <c r="C5" s="743"/>
      <c r="D5" s="743"/>
      <c r="E5" s="743"/>
      <c r="F5" s="743"/>
      <c r="G5" s="743"/>
      <c r="H5" s="743"/>
      <c r="I5" s="743"/>
      <c r="J5" s="743"/>
      <c r="K5" s="743"/>
    </row>
    <row r="6" spans="1:19" ht="15.75" customHeight="1" x14ac:dyDescent="0.25">
      <c r="A6" s="196"/>
      <c r="B6" s="196"/>
      <c r="C6" s="196"/>
      <c r="D6" s="196"/>
      <c r="E6" s="196"/>
      <c r="F6" s="196"/>
      <c r="G6" s="196"/>
      <c r="H6" s="196"/>
      <c r="I6" s="196"/>
      <c r="J6" s="196"/>
    </row>
    <row r="7" spans="1:19" x14ac:dyDescent="0.2">
      <c r="A7" s="556" t="s">
        <v>883</v>
      </c>
      <c r="B7" s="556"/>
      <c r="E7" s="703"/>
      <c r="F7" s="703"/>
      <c r="G7" s="703"/>
      <c r="H7" s="703"/>
      <c r="I7" s="703" t="s">
        <v>898</v>
      </c>
      <c r="J7" s="703"/>
      <c r="K7" s="703"/>
    </row>
    <row r="8" spans="1:19" s="4" customFormat="1" ht="15.75" hidden="1" x14ac:dyDescent="0.25">
      <c r="C8" s="650" t="s">
        <v>13</v>
      </c>
      <c r="D8" s="650"/>
      <c r="E8" s="650"/>
      <c r="F8" s="650"/>
      <c r="G8" s="650"/>
      <c r="H8" s="650"/>
      <c r="I8" s="650"/>
      <c r="J8" s="650"/>
    </row>
    <row r="9" spans="1:19" ht="30" customHeight="1" x14ac:dyDescent="0.2">
      <c r="A9" s="639" t="s">
        <v>20</v>
      </c>
      <c r="B9" s="639" t="s">
        <v>33</v>
      </c>
      <c r="C9" s="530" t="s">
        <v>686</v>
      </c>
      <c r="D9" s="532"/>
      <c r="E9" s="530" t="s">
        <v>34</v>
      </c>
      <c r="F9" s="532"/>
      <c r="G9" s="530" t="s">
        <v>35</v>
      </c>
      <c r="H9" s="532"/>
      <c r="I9" s="523" t="s">
        <v>100</v>
      </c>
      <c r="J9" s="523"/>
      <c r="K9" s="639" t="s">
        <v>245</v>
      </c>
      <c r="R9" s="8"/>
      <c r="S9" s="10"/>
    </row>
    <row r="10" spans="1:19" s="5" customFormat="1" ht="42.6" customHeight="1" x14ac:dyDescent="0.2">
      <c r="A10" s="640"/>
      <c r="B10" s="640"/>
      <c r="C10" s="175" t="s">
        <v>36</v>
      </c>
      <c r="D10" s="175" t="s">
        <v>99</v>
      </c>
      <c r="E10" s="175" t="s">
        <v>36</v>
      </c>
      <c r="F10" s="175" t="s">
        <v>99</v>
      </c>
      <c r="G10" s="175" t="s">
        <v>36</v>
      </c>
      <c r="H10" s="175" t="s">
        <v>99</v>
      </c>
      <c r="I10" s="175" t="s">
        <v>134</v>
      </c>
      <c r="J10" s="175" t="s">
        <v>135</v>
      </c>
      <c r="K10" s="640"/>
    </row>
    <row r="11" spans="1:19" x14ac:dyDescent="0.2">
      <c r="A11" s="84">
        <v>1</v>
      </c>
      <c r="B11" s="84">
        <v>2</v>
      </c>
      <c r="C11" s="84">
        <v>3</v>
      </c>
      <c r="D11" s="84">
        <v>4</v>
      </c>
      <c r="E11" s="84">
        <v>5</v>
      </c>
      <c r="F11" s="84">
        <v>6</v>
      </c>
      <c r="G11" s="84">
        <v>7</v>
      </c>
      <c r="H11" s="84">
        <v>8</v>
      </c>
      <c r="I11" s="84">
        <v>9</v>
      </c>
      <c r="J11" s="84">
        <v>10</v>
      </c>
      <c r="K11" s="169">
        <v>11</v>
      </c>
    </row>
    <row r="12" spans="1:19" x14ac:dyDescent="0.2">
      <c r="A12" s="235">
        <v>1</v>
      </c>
      <c r="B12" s="235" t="s">
        <v>844</v>
      </c>
      <c r="C12" s="749"/>
      <c r="D12" s="750"/>
      <c r="E12" s="750"/>
      <c r="F12" s="750"/>
      <c r="G12" s="750"/>
      <c r="H12" s="750"/>
      <c r="I12" s="750"/>
      <c r="J12" s="751"/>
      <c r="K12" s="744" t="s">
        <v>960</v>
      </c>
    </row>
    <row r="13" spans="1:19" x14ac:dyDescent="0.2">
      <c r="A13" s="235">
        <f>A12+1</f>
        <v>2</v>
      </c>
      <c r="B13" s="235" t="s">
        <v>809</v>
      </c>
      <c r="C13" s="752"/>
      <c r="D13" s="580"/>
      <c r="E13" s="580"/>
      <c r="F13" s="580"/>
      <c r="G13" s="580"/>
      <c r="H13" s="580"/>
      <c r="I13" s="580"/>
      <c r="J13" s="753"/>
      <c r="K13" s="745"/>
    </row>
    <row r="14" spans="1:19" x14ac:dyDescent="0.2">
      <c r="A14" s="235">
        <f t="shared" ref="A14:A42" si="0">A13+1</f>
        <v>3</v>
      </c>
      <c r="B14" s="235" t="s">
        <v>845</v>
      </c>
      <c r="C14" s="752"/>
      <c r="D14" s="580"/>
      <c r="E14" s="580"/>
      <c r="F14" s="580"/>
      <c r="G14" s="580"/>
      <c r="H14" s="580"/>
      <c r="I14" s="580"/>
      <c r="J14" s="753"/>
      <c r="K14" s="745"/>
    </row>
    <row r="15" spans="1:19" x14ac:dyDescent="0.2">
      <c r="A15" s="235">
        <f t="shared" si="0"/>
        <v>4</v>
      </c>
      <c r="B15" s="235" t="s">
        <v>810</v>
      </c>
      <c r="C15" s="752"/>
      <c r="D15" s="580"/>
      <c r="E15" s="580"/>
      <c r="F15" s="580"/>
      <c r="G15" s="580"/>
      <c r="H15" s="580"/>
      <c r="I15" s="580"/>
      <c r="J15" s="753"/>
      <c r="K15" s="745"/>
    </row>
    <row r="16" spans="1:19" x14ac:dyDescent="0.2">
      <c r="A16" s="235">
        <f t="shared" si="0"/>
        <v>5</v>
      </c>
      <c r="B16" s="235" t="s">
        <v>811</v>
      </c>
      <c r="C16" s="752"/>
      <c r="D16" s="580"/>
      <c r="E16" s="580"/>
      <c r="F16" s="580"/>
      <c r="G16" s="580"/>
      <c r="H16" s="580"/>
      <c r="I16" s="580"/>
      <c r="J16" s="753"/>
      <c r="K16" s="745"/>
    </row>
    <row r="17" spans="1:11" x14ac:dyDescent="0.2">
      <c r="A17" s="235">
        <f t="shared" si="0"/>
        <v>6</v>
      </c>
      <c r="B17" s="235" t="s">
        <v>812</v>
      </c>
      <c r="C17" s="752"/>
      <c r="D17" s="580"/>
      <c r="E17" s="580"/>
      <c r="F17" s="580"/>
      <c r="G17" s="580"/>
      <c r="H17" s="580"/>
      <c r="I17" s="580"/>
      <c r="J17" s="753"/>
      <c r="K17" s="745"/>
    </row>
    <row r="18" spans="1:11" x14ac:dyDescent="0.2">
      <c r="A18" s="235">
        <f t="shared" si="0"/>
        <v>7</v>
      </c>
      <c r="B18" s="235" t="s">
        <v>813</v>
      </c>
      <c r="C18" s="752"/>
      <c r="D18" s="580"/>
      <c r="E18" s="580"/>
      <c r="F18" s="580"/>
      <c r="G18" s="580"/>
      <c r="H18" s="580"/>
      <c r="I18" s="580"/>
      <c r="J18" s="753"/>
      <c r="K18" s="745"/>
    </row>
    <row r="19" spans="1:11" x14ac:dyDescent="0.2">
      <c r="A19" s="235">
        <f t="shared" si="0"/>
        <v>8</v>
      </c>
      <c r="B19" s="235" t="s">
        <v>814</v>
      </c>
      <c r="C19" s="752"/>
      <c r="D19" s="580"/>
      <c r="E19" s="580"/>
      <c r="F19" s="580"/>
      <c r="G19" s="580"/>
      <c r="H19" s="580"/>
      <c r="I19" s="580"/>
      <c r="J19" s="753"/>
      <c r="K19" s="745"/>
    </row>
    <row r="20" spans="1:11" x14ac:dyDescent="0.2">
      <c r="A20" s="235">
        <f t="shared" si="0"/>
        <v>9</v>
      </c>
      <c r="B20" s="235" t="s">
        <v>815</v>
      </c>
      <c r="C20" s="752"/>
      <c r="D20" s="580"/>
      <c r="E20" s="580"/>
      <c r="F20" s="580"/>
      <c r="G20" s="580"/>
      <c r="H20" s="580"/>
      <c r="I20" s="580"/>
      <c r="J20" s="753"/>
      <c r="K20" s="745"/>
    </row>
    <row r="21" spans="1:11" x14ac:dyDescent="0.2">
      <c r="A21" s="235">
        <f t="shared" si="0"/>
        <v>10</v>
      </c>
      <c r="B21" s="235" t="s">
        <v>816</v>
      </c>
      <c r="C21" s="752"/>
      <c r="D21" s="580"/>
      <c r="E21" s="580"/>
      <c r="F21" s="580"/>
      <c r="G21" s="580"/>
      <c r="H21" s="580"/>
      <c r="I21" s="580"/>
      <c r="J21" s="753"/>
      <c r="K21" s="745"/>
    </row>
    <row r="22" spans="1:11" x14ac:dyDescent="0.2">
      <c r="A22" s="235">
        <f t="shared" si="0"/>
        <v>11</v>
      </c>
      <c r="B22" s="235" t="s">
        <v>846</v>
      </c>
      <c r="C22" s="752"/>
      <c r="D22" s="580"/>
      <c r="E22" s="580"/>
      <c r="F22" s="580"/>
      <c r="G22" s="580"/>
      <c r="H22" s="580"/>
      <c r="I22" s="580"/>
      <c r="J22" s="753"/>
      <c r="K22" s="745"/>
    </row>
    <row r="23" spans="1:11" x14ac:dyDescent="0.2">
      <c r="A23" s="235">
        <f t="shared" si="0"/>
        <v>12</v>
      </c>
      <c r="B23" s="235" t="s">
        <v>817</v>
      </c>
      <c r="C23" s="752"/>
      <c r="D23" s="580"/>
      <c r="E23" s="580"/>
      <c r="F23" s="580"/>
      <c r="G23" s="580"/>
      <c r="H23" s="580"/>
      <c r="I23" s="580"/>
      <c r="J23" s="753"/>
      <c r="K23" s="745"/>
    </row>
    <row r="24" spans="1:11" x14ac:dyDescent="0.2">
      <c r="A24" s="235">
        <f t="shared" si="0"/>
        <v>13</v>
      </c>
      <c r="B24" s="235" t="s">
        <v>818</v>
      </c>
      <c r="C24" s="752"/>
      <c r="D24" s="580"/>
      <c r="E24" s="580"/>
      <c r="F24" s="580"/>
      <c r="G24" s="580"/>
      <c r="H24" s="580"/>
      <c r="I24" s="580"/>
      <c r="J24" s="753"/>
      <c r="K24" s="745"/>
    </row>
    <row r="25" spans="1:11" x14ac:dyDescent="0.2">
      <c r="A25" s="235">
        <f t="shared" si="0"/>
        <v>14</v>
      </c>
      <c r="B25" s="235" t="s">
        <v>847</v>
      </c>
      <c r="C25" s="752"/>
      <c r="D25" s="580"/>
      <c r="E25" s="580"/>
      <c r="F25" s="580"/>
      <c r="G25" s="580"/>
      <c r="H25" s="580"/>
      <c r="I25" s="580"/>
      <c r="J25" s="753"/>
      <c r="K25" s="745"/>
    </row>
    <row r="26" spans="1:11" x14ac:dyDescent="0.2">
      <c r="A26" s="235">
        <f t="shared" si="0"/>
        <v>15</v>
      </c>
      <c r="B26" s="235" t="s">
        <v>819</v>
      </c>
      <c r="C26" s="752"/>
      <c r="D26" s="580"/>
      <c r="E26" s="580"/>
      <c r="F26" s="580"/>
      <c r="G26" s="580"/>
      <c r="H26" s="580"/>
      <c r="I26" s="580"/>
      <c r="J26" s="753"/>
      <c r="K26" s="745"/>
    </row>
    <row r="27" spans="1:11" x14ac:dyDescent="0.2">
      <c r="A27" s="235">
        <f t="shared" si="0"/>
        <v>16</v>
      </c>
      <c r="B27" s="235" t="s">
        <v>820</v>
      </c>
      <c r="C27" s="752"/>
      <c r="D27" s="580"/>
      <c r="E27" s="580"/>
      <c r="F27" s="580"/>
      <c r="G27" s="580"/>
      <c r="H27" s="580"/>
      <c r="I27" s="580"/>
      <c r="J27" s="753"/>
      <c r="K27" s="745"/>
    </row>
    <row r="28" spans="1:11" x14ac:dyDescent="0.2">
      <c r="A28" s="235">
        <f t="shared" si="0"/>
        <v>17</v>
      </c>
      <c r="B28" s="235" t="s">
        <v>821</v>
      </c>
      <c r="C28" s="752"/>
      <c r="D28" s="580"/>
      <c r="E28" s="580"/>
      <c r="F28" s="580"/>
      <c r="G28" s="580"/>
      <c r="H28" s="580"/>
      <c r="I28" s="580"/>
      <c r="J28" s="753"/>
      <c r="K28" s="745"/>
    </row>
    <row r="29" spans="1:11" x14ac:dyDescent="0.2">
      <c r="A29" s="235">
        <f t="shared" si="0"/>
        <v>18</v>
      </c>
      <c r="B29" s="235" t="s">
        <v>822</v>
      </c>
      <c r="C29" s="752"/>
      <c r="D29" s="580"/>
      <c r="E29" s="580"/>
      <c r="F29" s="580"/>
      <c r="G29" s="580"/>
      <c r="H29" s="580"/>
      <c r="I29" s="580"/>
      <c r="J29" s="753"/>
      <c r="K29" s="745"/>
    </row>
    <row r="30" spans="1:11" x14ac:dyDescent="0.2">
      <c r="A30" s="235">
        <f t="shared" si="0"/>
        <v>19</v>
      </c>
      <c r="B30" s="235" t="s">
        <v>848</v>
      </c>
      <c r="C30" s="752"/>
      <c r="D30" s="580"/>
      <c r="E30" s="580"/>
      <c r="F30" s="580"/>
      <c r="G30" s="580"/>
      <c r="H30" s="580"/>
      <c r="I30" s="580"/>
      <c r="J30" s="753"/>
      <c r="K30" s="745"/>
    </row>
    <row r="31" spans="1:11" x14ac:dyDescent="0.2">
      <c r="A31" s="235">
        <f t="shared" si="0"/>
        <v>20</v>
      </c>
      <c r="B31" s="235" t="s">
        <v>823</v>
      </c>
      <c r="C31" s="752"/>
      <c r="D31" s="580"/>
      <c r="E31" s="580"/>
      <c r="F31" s="580"/>
      <c r="G31" s="580"/>
      <c r="H31" s="580"/>
      <c r="I31" s="580"/>
      <c r="J31" s="753"/>
      <c r="K31" s="745"/>
    </row>
    <row r="32" spans="1:11" x14ac:dyDescent="0.2">
      <c r="A32" s="235">
        <f t="shared" si="0"/>
        <v>21</v>
      </c>
      <c r="B32" s="235" t="s">
        <v>824</v>
      </c>
      <c r="C32" s="752"/>
      <c r="D32" s="580"/>
      <c r="E32" s="580"/>
      <c r="F32" s="580"/>
      <c r="G32" s="580"/>
      <c r="H32" s="580"/>
      <c r="I32" s="580"/>
      <c r="J32" s="753"/>
      <c r="K32" s="745"/>
    </row>
    <row r="33" spans="1:11" x14ac:dyDescent="0.2">
      <c r="A33" s="235">
        <f t="shared" si="0"/>
        <v>22</v>
      </c>
      <c r="B33" s="235" t="s">
        <v>825</v>
      </c>
      <c r="C33" s="752"/>
      <c r="D33" s="580"/>
      <c r="E33" s="580"/>
      <c r="F33" s="580"/>
      <c r="G33" s="580"/>
      <c r="H33" s="580"/>
      <c r="I33" s="580"/>
      <c r="J33" s="753"/>
      <c r="K33" s="745"/>
    </row>
    <row r="34" spans="1:11" x14ac:dyDescent="0.2">
      <c r="A34" s="235">
        <f t="shared" si="0"/>
        <v>23</v>
      </c>
      <c r="B34" s="235" t="s">
        <v>826</v>
      </c>
      <c r="C34" s="752"/>
      <c r="D34" s="580"/>
      <c r="E34" s="580"/>
      <c r="F34" s="580"/>
      <c r="G34" s="580"/>
      <c r="H34" s="580"/>
      <c r="I34" s="580"/>
      <c r="J34" s="753"/>
      <c r="K34" s="745"/>
    </row>
    <row r="35" spans="1:11" x14ac:dyDescent="0.2">
      <c r="A35" s="235">
        <f t="shared" si="0"/>
        <v>24</v>
      </c>
      <c r="B35" s="235" t="s">
        <v>827</v>
      </c>
      <c r="C35" s="752"/>
      <c r="D35" s="580"/>
      <c r="E35" s="580"/>
      <c r="F35" s="580"/>
      <c r="G35" s="580"/>
      <c r="H35" s="580"/>
      <c r="I35" s="580"/>
      <c r="J35" s="753"/>
      <c r="K35" s="745"/>
    </row>
    <row r="36" spans="1:11" x14ac:dyDescent="0.2">
      <c r="A36" s="235">
        <f t="shared" si="0"/>
        <v>25</v>
      </c>
      <c r="B36" s="235" t="s">
        <v>828</v>
      </c>
      <c r="C36" s="752"/>
      <c r="D36" s="580"/>
      <c r="E36" s="580"/>
      <c r="F36" s="580"/>
      <c r="G36" s="580"/>
      <c r="H36" s="580"/>
      <c r="I36" s="580"/>
      <c r="J36" s="753"/>
      <c r="K36" s="745"/>
    </row>
    <row r="37" spans="1:11" x14ac:dyDescent="0.2">
      <c r="A37" s="235">
        <f t="shared" si="0"/>
        <v>26</v>
      </c>
      <c r="B37" s="235" t="s">
        <v>829</v>
      </c>
      <c r="C37" s="752"/>
      <c r="D37" s="580"/>
      <c r="E37" s="580"/>
      <c r="F37" s="580"/>
      <c r="G37" s="580"/>
      <c r="H37" s="580"/>
      <c r="I37" s="580"/>
      <c r="J37" s="753"/>
      <c r="K37" s="745"/>
    </row>
    <row r="38" spans="1:11" x14ac:dyDescent="0.2">
      <c r="A38" s="235">
        <f t="shared" si="0"/>
        <v>27</v>
      </c>
      <c r="B38" s="235" t="s">
        <v>830</v>
      </c>
      <c r="C38" s="752"/>
      <c r="D38" s="580"/>
      <c r="E38" s="580"/>
      <c r="F38" s="580"/>
      <c r="G38" s="580"/>
      <c r="H38" s="580"/>
      <c r="I38" s="580"/>
      <c r="J38" s="753"/>
      <c r="K38" s="745"/>
    </row>
    <row r="39" spans="1:11" x14ac:dyDescent="0.2">
      <c r="A39" s="235">
        <f t="shared" si="0"/>
        <v>28</v>
      </c>
      <c r="B39" s="168" t="s">
        <v>831</v>
      </c>
      <c r="C39" s="752"/>
      <c r="D39" s="580"/>
      <c r="E39" s="580"/>
      <c r="F39" s="580"/>
      <c r="G39" s="580"/>
      <c r="H39" s="580"/>
      <c r="I39" s="580"/>
      <c r="J39" s="753"/>
      <c r="K39" s="745"/>
    </row>
    <row r="40" spans="1:11" x14ac:dyDescent="0.2">
      <c r="A40" s="235">
        <f t="shared" si="0"/>
        <v>29</v>
      </c>
      <c r="B40" s="168" t="s">
        <v>832</v>
      </c>
      <c r="C40" s="752"/>
      <c r="D40" s="580"/>
      <c r="E40" s="580"/>
      <c r="F40" s="580"/>
      <c r="G40" s="580"/>
      <c r="H40" s="580"/>
      <c r="I40" s="580"/>
      <c r="J40" s="753"/>
      <c r="K40" s="745"/>
    </row>
    <row r="41" spans="1:11" s="10" customFormat="1" x14ac:dyDescent="0.2">
      <c r="A41" s="235">
        <f t="shared" si="0"/>
        <v>30</v>
      </c>
      <c r="B41" s="168" t="s">
        <v>833</v>
      </c>
      <c r="C41" s="752"/>
      <c r="D41" s="580"/>
      <c r="E41" s="580"/>
      <c r="F41" s="580"/>
      <c r="G41" s="580"/>
      <c r="H41" s="580"/>
      <c r="I41" s="580"/>
      <c r="J41" s="753"/>
      <c r="K41" s="745"/>
    </row>
    <row r="42" spans="1:11" s="10" customFormat="1" x14ac:dyDescent="0.2">
      <c r="A42" s="235">
        <f t="shared" si="0"/>
        <v>31</v>
      </c>
      <c r="B42" s="168" t="s">
        <v>834</v>
      </c>
      <c r="C42" s="754"/>
      <c r="D42" s="755"/>
      <c r="E42" s="755"/>
      <c r="F42" s="755"/>
      <c r="G42" s="755"/>
      <c r="H42" s="755"/>
      <c r="I42" s="755"/>
      <c r="J42" s="756"/>
      <c r="K42" s="745"/>
    </row>
    <row r="43" spans="1:11" s="10" customFormat="1" x14ac:dyDescent="0.2">
      <c r="A43" s="176"/>
      <c r="B43" s="176" t="s">
        <v>835</v>
      </c>
      <c r="C43" s="487">
        <v>30408</v>
      </c>
      <c r="D43" s="487">
        <v>23469.15</v>
      </c>
      <c r="E43" s="487">
        <v>10077</v>
      </c>
      <c r="F43" s="487">
        <v>7744.81</v>
      </c>
      <c r="G43" s="487">
        <v>4983</v>
      </c>
      <c r="H43" s="487">
        <v>3755.06</v>
      </c>
      <c r="I43" s="487">
        <v>15348</v>
      </c>
      <c r="J43" s="487">
        <v>11969.26</v>
      </c>
      <c r="K43" s="746"/>
    </row>
    <row r="44" spans="1:11" s="10" customFormat="1" x14ac:dyDescent="0.2">
      <c r="A44" s="9" t="s">
        <v>37</v>
      </c>
    </row>
    <row r="45" spans="1:11" s="10" customFormat="1" x14ac:dyDescent="0.2">
      <c r="A45" s="9"/>
    </row>
    <row r="46" spans="1:11" x14ac:dyDescent="0.2">
      <c r="A46" s="5"/>
    </row>
    <row r="47" spans="1:11" x14ac:dyDescent="0.2">
      <c r="A47" s="641"/>
      <c r="B47" s="641"/>
      <c r="C47" s="641"/>
      <c r="D47" s="641"/>
      <c r="E47" s="641"/>
      <c r="F47" s="641"/>
      <c r="G47" s="641"/>
      <c r="H47" s="641"/>
      <c r="I47" s="641"/>
      <c r="J47" s="641"/>
    </row>
    <row r="48" spans="1:11" ht="15.75" x14ac:dyDescent="0.25">
      <c r="H48" s="618" t="s">
        <v>868</v>
      </c>
      <c r="I48" s="618"/>
      <c r="J48" s="618"/>
      <c r="K48" s="618"/>
    </row>
    <row r="49" spans="8:11" ht="15.75" x14ac:dyDescent="0.25">
      <c r="H49" s="618" t="s">
        <v>869</v>
      </c>
      <c r="I49" s="618"/>
      <c r="J49" s="618"/>
      <c r="K49" s="618"/>
    </row>
  </sheetData>
  <mergeCells count="21">
    <mergeCell ref="H48:K48"/>
    <mergeCell ref="H49:K49"/>
    <mergeCell ref="A47:J47"/>
    <mergeCell ref="E9:F9"/>
    <mergeCell ref="C9:D9"/>
    <mergeCell ref="B9:B10"/>
    <mergeCell ref="K12:K43"/>
    <mergeCell ref="C12:J42"/>
    <mergeCell ref="I1:J1"/>
    <mergeCell ref="G9:H9"/>
    <mergeCell ref="A7:B7"/>
    <mergeCell ref="A9:A10"/>
    <mergeCell ref="D1:E1"/>
    <mergeCell ref="A5:K5"/>
    <mergeCell ref="A3:J3"/>
    <mergeCell ref="I9:J9"/>
    <mergeCell ref="I7:K7"/>
    <mergeCell ref="A2:J2"/>
    <mergeCell ref="K9:K10"/>
    <mergeCell ref="C8:J8"/>
    <mergeCell ref="E7:H7"/>
  </mergeCells>
  <phoneticPr fontId="0" type="noConversion"/>
  <printOptions horizontalCentered="1"/>
  <pageMargins left="0.47" right="0.34" top="0.42" bottom="0" header="0.31496062992125984" footer="0.31496062992125984"/>
  <pageSetup paperSize="9" scale="83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topLeftCell="B1" zoomScaleSheetLayoutView="90" workbookViewId="0">
      <selection activeCell="C12" sqref="C12:K42"/>
    </sheetView>
  </sheetViews>
  <sheetFormatPr defaultRowHeight="12.75" x14ac:dyDescent="0.2"/>
  <cols>
    <col min="1" max="1" width="9.140625" style="199"/>
    <col min="2" max="2" width="19" style="199" customWidth="1"/>
    <col min="3" max="3" width="15.140625" style="199" customWidth="1"/>
    <col min="4" max="4" width="15.85546875" style="199" customWidth="1"/>
    <col min="5" max="5" width="9.85546875" style="199" customWidth="1"/>
    <col min="6" max="6" width="13.5703125" style="199" customWidth="1"/>
    <col min="7" max="7" width="9.7109375" style="199" customWidth="1"/>
    <col min="8" max="8" width="10.42578125" style="199" customWidth="1"/>
    <col min="9" max="9" width="15.28515625" style="199" customWidth="1"/>
    <col min="10" max="10" width="19.28515625" style="199" customWidth="1"/>
    <col min="11" max="11" width="15" style="199" customWidth="1"/>
    <col min="12" max="16384" width="9.140625" style="199"/>
  </cols>
  <sheetData>
    <row r="1" spans="1:19" ht="22.9" customHeight="1" x14ac:dyDescent="0.2">
      <c r="D1" s="518"/>
      <c r="E1" s="518"/>
      <c r="H1" s="25"/>
      <c r="J1" s="638" t="s">
        <v>65</v>
      </c>
      <c r="K1" s="638"/>
    </row>
    <row r="2" spans="1:19" ht="15" x14ac:dyDescent="0.2">
      <c r="A2" s="650" t="s">
        <v>0</v>
      </c>
      <c r="B2" s="650"/>
      <c r="C2" s="650"/>
      <c r="D2" s="650"/>
      <c r="E2" s="650"/>
      <c r="F2" s="650"/>
      <c r="G2" s="650"/>
      <c r="H2" s="650"/>
      <c r="I2" s="650"/>
      <c r="J2" s="650"/>
    </row>
    <row r="3" spans="1:19" ht="18" x14ac:dyDescent="0.25">
      <c r="A3" s="673" t="s">
        <v>646</v>
      </c>
      <c r="B3" s="673"/>
      <c r="C3" s="673"/>
      <c r="D3" s="673"/>
      <c r="E3" s="673"/>
      <c r="F3" s="673"/>
      <c r="G3" s="673"/>
      <c r="H3" s="673"/>
      <c r="I3" s="673"/>
      <c r="J3" s="673"/>
    </row>
    <row r="4" spans="1:19" ht="10.5" customHeight="1" x14ac:dyDescent="0.2"/>
    <row r="5" spans="1:19" ht="15.75" customHeight="1" x14ac:dyDescent="0.2">
      <c r="A5" s="747" t="s">
        <v>444</v>
      </c>
      <c r="B5" s="747"/>
      <c r="C5" s="747"/>
      <c r="D5" s="747"/>
      <c r="E5" s="747"/>
      <c r="F5" s="747"/>
      <c r="G5" s="747"/>
      <c r="H5" s="747"/>
      <c r="I5" s="747"/>
      <c r="J5" s="747"/>
      <c r="K5" s="747"/>
      <c r="L5" s="747"/>
    </row>
    <row r="6" spans="1:19" ht="15.75" customHeight="1" x14ac:dyDescent="0.25">
      <c r="A6" s="196"/>
      <c r="B6" s="196"/>
      <c r="C6" s="196"/>
      <c r="D6" s="196"/>
      <c r="E6" s="196"/>
      <c r="F6" s="196"/>
      <c r="G6" s="196"/>
      <c r="H6" s="196"/>
      <c r="I6" s="196"/>
      <c r="J6" s="196"/>
    </row>
    <row r="7" spans="1:19" x14ac:dyDescent="0.2">
      <c r="A7" s="556" t="s">
        <v>883</v>
      </c>
      <c r="B7" s="556"/>
      <c r="I7" s="703" t="s">
        <v>898</v>
      </c>
      <c r="J7" s="703"/>
      <c r="K7" s="703"/>
    </row>
    <row r="8" spans="1:19" s="4" customFormat="1" ht="15.75" hidden="1" x14ac:dyDescent="0.25">
      <c r="C8" s="650" t="s">
        <v>13</v>
      </c>
      <c r="D8" s="650"/>
      <c r="E8" s="650"/>
      <c r="F8" s="650"/>
      <c r="G8" s="650"/>
      <c r="H8" s="650"/>
      <c r="I8" s="650"/>
      <c r="J8" s="650"/>
    </row>
    <row r="9" spans="1:19" ht="30" customHeight="1" x14ac:dyDescent="0.2">
      <c r="A9" s="639" t="s">
        <v>20</v>
      </c>
      <c r="B9" s="639" t="s">
        <v>33</v>
      </c>
      <c r="C9" s="530" t="s">
        <v>687</v>
      </c>
      <c r="D9" s="532"/>
      <c r="E9" s="530" t="s">
        <v>485</v>
      </c>
      <c r="F9" s="532"/>
      <c r="G9" s="530" t="s">
        <v>35</v>
      </c>
      <c r="H9" s="532"/>
      <c r="I9" s="523" t="s">
        <v>100</v>
      </c>
      <c r="J9" s="523"/>
      <c r="K9" s="639" t="s">
        <v>246</v>
      </c>
      <c r="R9" s="8"/>
      <c r="S9" s="10"/>
    </row>
    <row r="10" spans="1:19" s="5" customFormat="1" ht="46.5" customHeight="1" x14ac:dyDescent="0.2">
      <c r="A10" s="640"/>
      <c r="B10" s="640"/>
      <c r="C10" s="175" t="s">
        <v>36</v>
      </c>
      <c r="D10" s="175" t="s">
        <v>99</v>
      </c>
      <c r="E10" s="175" t="s">
        <v>36</v>
      </c>
      <c r="F10" s="175" t="s">
        <v>99</v>
      </c>
      <c r="G10" s="175" t="s">
        <v>36</v>
      </c>
      <c r="H10" s="175" t="s">
        <v>99</v>
      </c>
      <c r="I10" s="175" t="s">
        <v>134</v>
      </c>
      <c r="J10" s="175" t="s">
        <v>135</v>
      </c>
      <c r="K10" s="640"/>
    </row>
    <row r="11" spans="1:19" x14ac:dyDescent="0.2">
      <c r="A11" s="168">
        <v>1</v>
      </c>
      <c r="B11" s="168">
        <v>2</v>
      </c>
      <c r="C11" s="168">
        <v>3</v>
      </c>
      <c r="D11" s="168">
        <v>4</v>
      </c>
      <c r="E11" s="168">
        <v>5</v>
      </c>
      <c r="F11" s="168">
        <v>6</v>
      </c>
      <c r="G11" s="168">
        <v>7</v>
      </c>
      <c r="H11" s="168">
        <v>8</v>
      </c>
      <c r="I11" s="168">
        <v>9</v>
      </c>
      <c r="J11" s="168">
        <v>10</v>
      </c>
      <c r="K11" s="168">
        <v>11</v>
      </c>
    </row>
    <row r="12" spans="1:19" x14ac:dyDescent="0.2">
      <c r="A12" s="235">
        <v>1</v>
      </c>
      <c r="B12" s="235" t="s">
        <v>844</v>
      </c>
      <c r="C12" s="749"/>
      <c r="D12" s="750"/>
      <c r="E12" s="750"/>
      <c r="F12" s="750"/>
      <c r="G12" s="750"/>
      <c r="H12" s="750"/>
      <c r="I12" s="750"/>
      <c r="J12" s="750"/>
      <c r="K12" s="751"/>
    </row>
    <row r="13" spans="1:19" x14ac:dyDescent="0.2">
      <c r="A13" s="235">
        <f>A12+1</f>
        <v>2</v>
      </c>
      <c r="B13" s="235" t="s">
        <v>809</v>
      </c>
      <c r="C13" s="752"/>
      <c r="D13" s="580"/>
      <c r="E13" s="580"/>
      <c r="F13" s="580"/>
      <c r="G13" s="580"/>
      <c r="H13" s="580"/>
      <c r="I13" s="580"/>
      <c r="J13" s="580"/>
      <c r="K13" s="753"/>
    </row>
    <row r="14" spans="1:19" x14ac:dyDescent="0.2">
      <c r="A14" s="235">
        <f t="shared" ref="A14:A42" si="0">A13+1</f>
        <v>3</v>
      </c>
      <c r="B14" s="235" t="s">
        <v>845</v>
      </c>
      <c r="C14" s="752"/>
      <c r="D14" s="580"/>
      <c r="E14" s="580"/>
      <c r="F14" s="580"/>
      <c r="G14" s="580"/>
      <c r="H14" s="580"/>
      <c r="I14" s="580"/>
      <c r="J14" s="580"/>
      <c r="K14" s="753"/>
    </row>
    <row r="15" spans="1:19" x14ac:dyDescent="0.2">
      <c r="A15" s="235">
        <f t="shared" si="0"/>
        <v>4</v>
      </c>
      <c r="B15" s="235" t="s">
        <v>810</v>
      </c>
      <c r="C15" s="752"/>
      <c r="D15" s="580"/>
      <c r="E15" s="580"/>
      <c r="F15" s="580"/>
      <c r="G15" s="580"/>
      <c r="H15" s="580"/>
      <c r="I15" s="580"/>
      <c r="J15" s="580"/>
      <c r="K15" s="753"/>
    </row>
    <row r="16" spans="1:19" x14ac:dyDescent="0.2">
      <c r="A16" s="235">
        <f t="shared" si="0"/>
        <v>5</v>
      </c>
      <c r="B16" s="235" t="s">
        <v>811</v>
      </c>
      <c r="C16" s="752"/>
      <c r="D16" s="580"/>
      <c r="E16" s="580"/>
      <c r="F16" s="580"/>
      <c r="G16" s="580"/>
      <c r="H16" s="580"/>
      <c r="I16" s="580"/>
      <c r="J16" s="580"/>
      <c r="K16" s="753"/>
    </row>
    <row r="17" spans="1:11" x14ac:dyDescent="0.2">
      <c r="A17" s="235">
        <f t="shared" si="0"/>
        <v>6</v>
      </c>
      <c r="B17" s="235" t="s">
        <v>812</v>
      </c>
      <c r="C17" s="752"/>
      <c r="D17" s="580"/>
      <c r="E17" s="580"/>
      <c r="F17" s="580"/>
      <c r="G17" s="580"/>
      <c r="H17" s="580"/>
      <c r="I17" s="580"/>
      <c r="J17" s="580"/>
      <c r="K17" s="753"/>
    </row>
    <row r="18" spans="1:11" x14ac:dyDescent="0.2">
      <c r="A18" s="235">
        <f t="shared" si="0"/>
        <v>7</v>
      </c>
      <c r="B18" s="235" t="s">
        <v>813</v>
      </c>
      <c r="C18" s="752"/>
      <c r="D18" s="580"/>
      <c r="E18" s="580"/>
      <c r="F18" s="580"/>
      <c r="G18" s="580"/>
      <c r="H18" s="580"/>
      <c r="I18" s="580"/>
      <c r="J18" s="580"/>
      <c r="K18" s="753"/>
    </row>
    <row r="19" spans="1:11" x14ac:dyDescent="0.2">
      <c r="A19" s="235">
        <f t="shared" si="0"/>
        <v>8</v>
      </c>
      <c r="B19" s="235" t="s">
        <v>814</v>
      </c>
      <c r="C19" s="752"/>
      <c r="D19" s="580"/>
      <c r="E19" s="580"/>
      <c r="F19" s="580"/>
      <c r="G19" s="580"/>
      <c r="H19" s="580"/>
      <c r="I19" s="580"/>
      <c r="J19" s="580"/>
      <c r="K19" s="753"/>
    </row>
    <row r="20" spans="1:11" x14ac:dyDescent="0.2">
      <c r="A20" s="235">
        <f t="shared" si="0"/>
        <v>9</v>
      </c>
      <c r="B20" s="235" t="s">
        <v>815</v>
      </c>
      <c r="C20" s="752"/>
      <c r="D20" s="580"/>
      <c r="E20" s="580"/>
      <c r="F20" s="580"/>
      <c r="G20" s="580"/>
      <c r="H20" s="580"/>
      <c r="I20" s="580"/>
      <c r="J20" s="580"/>
      <c r="K20" s="753"/>
    </row>
    <row r="21" spans="1:11" x14ac:dyDescent="0.2">
      <c r="A21" s="235">
        <f t="shared" si="0"/>
        <v>10</v>
      </c>
      <c r="B21" s="235" t="s">
        <v>816</v>
      </c>
      <c r="C21" s="752"/>
      <c r="D21" s="580"/>
      <c r="E21" s="580"/>
      <c r="F21" s="580"/>
      <c r="G21" s="580"/>
      <c r="H21" s="580"/>
      <c r="I21" s="580"/>
      <c r="J21" s="580"/>
      <c r="K21" s="753"/>
    </row>
    <row r="22" spans="1:11" x14ac:dyDescent="0.2">
      <c r="A22" s="235">
        <f t="shared" si="0"/>
        <v>11</v>
      </c>
      <c r="B22" s="235" t="s">
        <v>846</v>
      </c>
      <c r="C22" s="752"/>
      <c r="D22" s="580"/>
      <c r="E22" s="580"/>
      <c r="F22" s="580"/>
      <c r="G22" s="580"/>
      <c r="H22" s="580"/>
      <c r="I22" s="580"/>
      <c r="J22" s="580"/>
      <c r="K22" s="753"/>
    </row>
    <row r="23" spans="1:11" x14ac:dyDescent="0.2">
      <c r="A23" s="235">
        <f t="shared" si="0"/>
        <v>12</v>
      </c>
      <c r="B23" s="235" t="s">
        <v>817</v>
      </c>
      <c r="C23" s="752"/>
      <c r="D23" s="580"/>
      <c r="E23" s="580"/>
      <c r="F23" s="580"/>
      <c r="G23" s="580"/>
      <c r="H23" s="580"/>
      <c r="I23" s="580"/>
      <c r="J23" s="580"/>
      <c r="K23" s="753"/>
    </row>
    <row r="24" spans="1:11" x14ac:dyDescent="0.2">
      <c r="A24" s="235">
        <f t="shared" si="0"/>
        <v>13</v>
      </c>
      <c r="B24" s="235" t="s">
        <v>818</v>
      </c>
      <c r="C24" s="752"/>
      <c r="D24" s="580"/>
      <c r="E24" s="580"/>
      <c r="F24" s="580"/>
      <c r="G24" s="580"/>
      <c r="H24" s="580"/>
      <c r="I24" s="580"/>
      <c r="J24" s="580"/>
      <c r="K24" s="753"/>
    </row>
    <row r="25" spans="1:11" x14ac:dyDescent="0.2">
      <c r="A25" s="235">
        <f t="shared" si="0"/>
        <v>14</v>
      </c>
      <c r="B25" s="235" t="s">
        <v>847</v>
      </c>
      <c r="C25" s="752"/>
      <c r="D25" s="580"/>
      <c r="E25" s="580"/>
      <c r="F25" s="580"/>
      <c r="G25" s="580"/>
      <c r="H25" s="580"/>
      <c r="I25" s="580"/>
      <c r="J25" s="580"/>
      <c r="K25" s="753"/>
    </row>
    <row r="26" spans="1:11" x14ac:dyDescent="0.2">
      <c r="A26" s="235">
        <f t="shared" si="0"/>
        <v>15</v>
      </c>
      <c r="B26" s="235" t="s">
        <v>819</v>
      </c>
      <c r="C26" s="752"/>
      <c r="D26" s="580"/>
      <c r="E26" s="580"/>
      <c r="F26" s="580"/>
      <c r="G26" s="580"/>
      <c r="H26" s="580"/>
      <c r="I26" s="580"/>
      <c r="J26" s="580"/>
      <c r="K26" s="753"/>
    </row>
    <row r="27" spans="1:11" x14ac:dyDescent="0.2">
      <c r="A27" s="235">
        <f t="shared" si="0"/>
        <v>16</v>
      </c>
      <c r="B27" s="235" t="s">
        <v>820</v>
      </c>
      <c r="C27" s="752"/>
      <c r="D27" s="580"/>
      <c r="E27" s="580"/>
      <c r="F27" s="580"/>
      <c r="G27" s="580"/>
      <c r="H27" s="580"/>
      <c r="I27" s="580"/>
      <c r="J27" s="580"/>
      <c r="K27" s="753"/>
    </row>
    <row r="28" spans="1:11" x14ac:dyDescent="0.2">
      <c r="A28" s="235">
        <f t="shared" si="0"/>
        <v>17</v>
      </c>
      <c r="B28" s="235" t="s">
        <v>821</v>
      </c>
      <c r="C28" s="752"/>
      <c r="D28" s="580"/>
      <c r="E28" s="580"/>
      <c r="F28" s="580"/>
      <c r="G28" s="580"/>
      <c r="H28" s="580"/>
      <c r="I28" s="580"/>
      <c r="J28" s="580"/>
      <c r="K28" s="753"/>
    </row>
    <row r="29" spans="1:11" x14ac:dyDescent="0.2">
      <c r="A29" s="235">
        <f t="shared" si="0"/>
        <v>18</v>
      </c>
      <c r="B29" s="235" t="s">
        <v>822</v>
      </c>
      <c r="C29" s="752"/>
      <c r="D29" s="580"/>
      <c r="E29" s="580"/>
      <c r="F29" s="580"/>
      <c r="G29" s="580"/>
      <c r="H29" s="580"/>
      <c r="I29" s="580"/>
      <c r="J29" s="580"/>
      <c r="K29" s="753"/>
    </row>
    <row r="30" spans="1:11" x14ac:dyDescent="0.2">
      <c r="A30" s="235">
        <f t="shared" si="0"/>
        <v>19</v>
      </c>
      <c r="B30" s="235" t="s">
        <v>848</v>
      </c>
      <c r="C30" s="752"/>
      <c r="D30" s="580"/>
      <c r="E30" s="580"/>
      <c r="F30" s="580"/>
      <c r="G30" s="580"/>
      <c r="H30" s="580"/>
      <c r="I30" s="580"/>
      <c r="J30" s="580"/>
      <c r="K30" s="753"/>
    </row>
    <row r="31" spans="1:11" x14ac:dyDescent="0.2">
      <c r="A31" s="235">
        <f t="shared" si="0"/>
        <v>20</v>
      </c>
      <c r="B31" s="235" t="s">
        <v>823</v>
      </c>
      <c r="C31" s="752"/>
      <c r="D31" s="580"/>
      <c r="E31" s="580"/>
      <c r="F31" s="580"/>
      <c r="G31" s="580"/>
      <c r="H31" s="580"/>
      <c r="I31" s="580"/>
      <c r="J31" s="580"/>
      <c r="K31" s="753"/>
    </row>
    <row r="32" spans="1:11" x14ac:dyDescent="0.2">
      <c r="A32" s="235">
        <f t="shared" si="0"/>
        <v>21</v>
      </c>
      <c r="B32" s="235" t="s">
        <v>824</v>
      </c>
      <c r="C32" s="752"/>
      <c r="D32" s="580"/>
      <c r="E32" s="580"/>
      <c r="F32" s="580"/>
      <c r="G32" s="580"/>
      <c r="H32" s="580"/>
      <c r="I32" s="580"/>
      <c r="J32" s="580"/>
      <c r="K32" s="753"/>
    </row>
    <row r="33" spans="1:11" x14ac:dyDescent="0.2">
      <c r="A33" s="235">
        <f t="shared" si="0"/>
        <v>22</v>
      </c>
      <c r="B33" s="235" t="s">
        <v>825</v>
      </c>
      <c r="C33" s="752"/>
      <c r="D33" s="580"/>
      <c r="E33" s="580"/>
      <c r="F33" s="580"/>
      <c r="G33" s="580"/>
      <c r="H33" s="580"/>
      <c r="I33" s="580"/>
      <c r="J33" s="580"/>
      <c r="K33" s="753"/>
    </row>
    <row r="34" spans="1:11" x14ac:dyDescent="0.2">
      <c r="A34" s="235">
        <f t="shared" si="0"/>
        <v>23</v>
      </c>
      <c r="B34" s="235" t="s">
        <v>826</v>
      </c>
      <c r="C34" s="752"/>
      <c r="D34" s="580"/>
      <c r="E34" s="580"/>
      <c r="F34" s="580"/>
      <c r="G34" s="580"/>
      <c r="H34" s="580"/>
      <c r="I34" s="580"/>
      <c r="J34" s="580"/>
      <c r="K34" s="753"/>
    </row>
    <row r="35" spans="1:11" x14ac:dyDescent="0.2">
      <c r="A35" s="235">
        <f t="shared" si="0"/>
        <v>24</v>
      </c>
      <c r="B35" s="235" t="s">
        <v>827</v>
      </c>
      <c r="C35" s="752"/>
      <c r="D35" s="580"/>
      <c r="E35" s="580"/>
      <c r="F35" s="580"/>
      <c r="G35" s="580"/>
      <c r="H35" s="580"/>
      <c r="I35" s="580"/>
      <c r="J35" s="580"/>
      <c r="K35" s="753"/>
    </row>
    <row r="36" spans="1:11" x14ac:dyDescent="0.2">
      <c r="A36" s="235">
        <f t="shared" si="0"/>
        <v>25</v>
      </c>
      <c r="B36" s="235" t="s">
        <v>828</v>
      </c>
      <c r="C36" s="752"/>
      <c r="D36" s="580"/>
      <c r="E36" s="580"/>
      <c r="F36" s="580"/>
      <c r="G36" s="580"/>
      <c r="H36" s="580"/>
      <c r="I36" s="580"/>
      <c r="J36" s="580"/>
      <c r="K36" s="753"/>
    </row>
    <row r="37" spans="1:11" x14ac:dyDescent="0.2">
      <c r="A37" s="235">
        <f t="shared" si="0"/>
        <v>26</v>
      </c>
      <c r="B37" s="235" t="s">
        <v>829</v>
      </c>
      <c r="C37" s="752"/>
      <c r="D37" s="580"/>
      <c r="E37" s="580"/>
      <c r="F37" s="580"/>
      <c r="G37" s="580"/>
      <c r="H37" s="580"/>
      <c r="I37" s="580"/>
      <c r="J37" s="580"/>
      <c r="K37" s="753"/>
    </row>
    <row r="38" spans="1:11" x14ac:dyDescent="0.2">
      <c r="A38" s="235">
        <f t="shared" si="0"/>
        <v>27</v>
      </c>
      <c r="B38" s="235" t="s">
        <v>830</v>
      </c>
      <c r="C38" s="752"/>
      <c r="D38" s="580"/>
      <c r="E38" s="580"/>
      <c r="F38" s="580"/>
      <c r="G38" s="580"/>
      <c r="H38" s="580"/>
      <c r="I38" s="580"/>
      <c r="J38" s="580"/>
      <c r="K38" s="753"/>
    </row>
    <row r="39" spans="1:11" x14ac:dyDescent="0.2">
      <c r="A39" s="235">
        <f t="shared" si="0"/>
        <v>28</v>
      </c>
      <c r="B39" s="168" t="s">
        <v>831</v>
      </c>
      <c r="C39" s="752"/>
      <c r="D39" s="580"/>
      <c r="E39" s="580"/>
      <c r="F39" s="580"/>
      <c r="G39" s="580"/>
      <c r="H39" s="580"/>
      <c r="I39" s="580"/>
      <c r="J39" s="580"/>
      <c r="K39" s="753"/>
    </row>
    <row r="40" spans="1:11" x14ac:dyDescent="0.2">
      <c r="A40" s="235">
        <f t="shared" si="0"/>
        <v>29</v>
      </c>
      <c r="B40" s="168" t="s">
        <v>832</v>
      </c>
      <c r="C40" s="752"/>
      <c r="D40" s="580"/>
      <c r="E40" s="580"/>
      <c r="F40" s="580"/>
      <c r="G40" s="580"/>
      <c r="H40" s="580"/>
      <c r="I40" s="580"/>
      <c r="J40" s="580"/>
      <c r="K40" s="753"/>
    </row>
    <row r="41" spans="1:11" x14ac:dyDescent="0.2">
      <c r="A41" s="235">
        <f t="shared" si="0"/>
        <v>30</v>
      </c>
      <c r="B41" s="168" t="s">
        <v>833</v>
      </c>
      <c r="C41" s="752"/>
      <c r="D41" s="580"/>
      <c r="E41" s="580"/>
      <c r="F41" s="580"/>
      <c r="G41" s="580"/>
      <c r="H41" s="580"/>
      <c r="I41" s="580"/>
      <c r="J41" s="580"/>
      <c r="K41" s="753"/>
    </row>
    <row r="42" spans="1:11" s="10" customFormat="1" x14ac:dyDescent="0.2">
      <c r="A42" s="235">
        <f t="shared" si="0"/>
        <v>31</v>
      </c>
      <c r="B42" s="168" t="s">
        <v>834</v>
      </c>
      <c r="C42" s="754"/>
      <c r="D42" s="755"/>
      <c r="E42" s="755"/>
      <c r="F42" s="755"/>
      <c r="G42" s="755"/>
      <c r="H42" s="755"/>
      <c r="I42" s="755"/>
      <c r="J42" s="755"/>
      <c r="K42" s="756"/>
    </row>
    <row r="43" spans="1:11" s="10" customFormat="1" x14ac:dyDescent="0.2">
      <c r="A43" s="176"/>
      <c r="B43" s="176" t="s">
        <v>835</v>
      </c>
      <c r="C43" s="17">
        <v>32993</v>
      </c>
      <c r="D43" s="17">
        <v>1336.09</v>
      </c>
      <c r="E43" s="17">
        <v>31274</v>
      </c>
      <c r="F43" s="17">
        <v>1250.1489999999999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</row>
    <row r="44" spans="1:11" s="10" customFormat="1" x14ac:dyDescent="0.2"/>
    <row r="45" spans="1:11" s="10" customFormat="1" x14ac:dyDescent="0.2">
      <c r="A45" s="9" t="s">
        <v>37</v>
      </c>
    </row>
    <row r="46" spans="1:11" ht="15.75" customHeight="1" x14ac:dyDescent="0.2">
      <c r="C46" s="748"/>
      <c r="D46" s="748"/>
      <c r="E46" s="748"/>
      <c r="F46" s="748"/>
    </row>
    <row r="47" spans="1:11" x14ac:dyDescent="0.2">
      <c r="A47" s="5"/>
    </row>
    <row r="48" spans="1:11" ht="15.75" x14ac:dyDescent="0.25">
      <c r="H48" s="618" t="s">
        <v>868</v>
      </c>
      <c r="I48" s="618"/>
      <c r="J48" s="618"/>
      <c r="K48" s="618"/>
    </row>
    <row r="49" spans="8:11" ht="15.75" x14ac:dyDescent="0.25">
      <c r="H49" s="618" t="s">
        <v>869</v>
      </c>
      <c r="I49" s="618"/>
      <c r="J49" s="618"/>
      <c r="K49" s="618"/>
    </row>
  </sheetData>
  <mergeCells count="19">
    <mergeCell ref="H48:K48"/>
    <mergeCell ref="H49:K49"/>
    <mergeCell ref="C8:J8"/>
    <mergeCell ref="A9:A10"/>
    <mergeCell ref="B9:B10"/>
    <mergeCell ref="E9:F9"/>
    <mergeCell ref="C46:F46"/>
    <mergeCell ref="C12:K42"/>
    <mergeCell ref="J1:K1"/>
    <mergeCell ref="I9:J9"/>
    <mergeCell ref="D1:E1"/>
    <mergeCell ref="A2:J2"/>
    <mergeCell ref="A3:J3"/>
    <mergeCell ref="G9:H9"/>
    <mergeCell ref="A7:B7"/>
    <mergeCell ref="K9:K10"/>
    <mergeCell ref="I7:K7"/>
    <mergeCell ref="C9:D9"/>
    <mergeCell ref="A5:L5"/>
  </mergeCells>
  <phoneticPr fontId="0" type="noConversion"/>
  <printOptions horizontalCentered="1"/>
  <pageMargins left="0.70866141732283472" right="0.70866141732283472" top="0.45" bottom="0" header="0.31496062992125984" footer="0.31496062992125984"/>
  <pageSetup paperSize="9" scale="82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topLeftCell="B19" zoomScaleSheetLayoutView="90" workbookViewId="0">
      <selection activeCell="I46" sqref="I46:O46"/>
    </sheetView>
  </sheetViews>
  <sheetFormatPr defaultRowHeight="12.75" x14ac:dyDescent="0.2"/>
  <cols>
    <col min="1" max="1" width="9.140625" style="199"/>
    <col min="2" max="2" width="19" style="199" customWidth="1"/>
    <col min="3" max="3" width="16.28515625" style="199" customWidth="1"/>
    <col min="4" max="4" width="15.85546875" style="199" customWidth="1"/>
    <col min="5" max="5" width="9.28515625" style="199" customWidth="1"/>
    <col min="6" max="6" width="13.5703125" style="199" customWidth="1"/>
    <col min="7" max="7" width="9.7109375" style="199" customWidth="1"/>
    <col min="8" max="8" width="10.42578125" style="199" customWidth="1"/>
    <col min="9" max="9" width="15.28515625" style="199" customWidth="1"/>
    <col min="10" max="10" width="19.28515625" style="199" customWidth="1"/>
    <col min="11" max="11" width="15" style="199" customWidth="1"/>
    <col min="12" max="16384" width="9.140625" style="199"/>
  </cols>
  <sheetData>
    <row r="1" spans="1:19" ht="22.9" customHeight="1" x14ac:dyDescent="0.2">
      <c r="D1" s="518"/>
      <c r="E1" s="518"/>
      <c r="H1" s="25"/>
      <c r="J1" s="638" t="s">
        <v>486</v>
      </c>
      <c r="K1" s="638"/>
    </row>
    <row r="2" spans="1:19" ht="15" x14ac:dyDescent="0.2">
      <c r="A2" s="650" t="s">
        <v>0</v>
      </c>
      <c r="B2" s="650"/>
      <c r="C2" s="650"/>
      <c r="D2" s="650"/>
      <c r="E2" s="650"/>
      <c r="F2" s="650"/>
      <c r="G2" s="650"/>
      <c r="H2" s="650"/>
      <c r="I2" s="650"/>
      <c r="J2" s="650"/>
    </row>
    <row r="3" spans="1:19" ht="18" x14ac:dyDescent="0.25">
      <c r="A3" s="673" t="s">
        <v>646</v>
      </c>
      <c r="B3" s="673"/>
      <c r="C3" s="673"/>
      <c r="D3" s="673"/>
      <c r="E3" s="673"/>
      <c r="F3" s="673"/>
      <c r="G3" s="673"/>
      <c r="H3" s="673"/>
      <c r="I3" s="673"/>
      <c r="J3" s="673"/>
    </row>
    <row r="4" spans="1:19" ht="10.5" customHeight="1" x14ac:dyDescent="0.2"/>
    <row r="5" spans="1:19" ht="15.75" customHeight="1" x14ac:dyDescent="0.2">
      <c r="A5" s="766" t="s">
        <v>496</v>
      </c>
      <c r="B5" s="766"/>
      <c r="C5" s="766"/>
      <c r="D5" s="766"/>
      <c r="E5" s="766"/>
      <c r="F5" s="766"/>
      <c r="G5" s="766"/>
      <c r="H5" s="766"/>
      <c r="I5" s="766"/>
      <c r="J5" s="766"/>
      <c r="K5" s="766"/>
      <c r="L5" s="766"/>
    </row>
    <row r="6" spans="1:19" ht="15.75" customHeight="1" x14ac:dyDescent="0.25">
      <c r="A6" s="196"/>
      <c r="B6" s="196"/>
      <c r="C6" s="196"/>
      <c r="D6" s="196"/>
      <c r="E6" s="196"/>
      <c r="F6" s="196"/>
      <c r="G6" s="196"/>
      <c r="H6" s="196"/>
      <c r="I6" s="196"/>
      <c r="J6" s="196"/>
    </row>
    <row r="7" spans="1:19" x14ac:dyDescent="0.2">
      <c r="A7" s="556" t="s">
        <v>883</v>
      </c>
      <c r="B7" s="556"/>
      <c r="I7" s="703" t="s">
        <v>899</v>
      </c>
      <c r="J7" s="703"/>
      <c r="K7" s="703"/>
    </row>
    <row r="8" spans="1:19" s="4" customFormat="1" ht="15.75" hidden="1" x14ac:dyDescent="0.25">
      <c r="C8" s="650" t="s">
        <v>13</v>
      </c>
      <c r="D8" s="650"/>
      <c r="E8" s="650"/>
      <c r="F8" s="650"/>
      <c r="G8" s="650"/>
      <c r="H8" s="650"/>
      <c r="I8" s="650"/>
      <c r="J8" s="650"/>
    </row>
    <row r="9" spans="1:19" ht="31.5" customHeight="1" x14ac:dyDescent="0.2">
      <c r="A9" s="639" t="s">
        <v>20</v>
      </c>
      <c r="B9" s="639" t="s">
        <v>33</v>
      </c>
      <c r="C9" s="530" t="s">
        <v>763</v>
      </c>
      <c r="D9" s="532"/>
      <c r="E9" s="530" t="s">
        <v>485</v>
      </c>
      <c r="F9" s="532"/>
      <c r="G9" s="530" t="s">
        <v>35</v>
      </c>
      <c r="H9" s="532"/>
      <c r="I9" s="523" t="s">
        <v>100</v>
      </c>
      <c r="J9" s="523"/>
      <c r="K9" s="639" t="s">
        <v>522</v>
      </c>
      <c r="R9" s="8"/>
      <c r="S9" s="10"/>
    </row>
    <row r="10" spans="1:19" s="5" customFormat="1" ht="46.5" customHeight="1" x14ac:dyDescent="0.2">
      <c r="A10" s="640"/>
      <c r="B10" s="640"/>
      <c r="C10" s="175" t="s">
        <v>36</v>
      </c>
      <c r="D10" s="175" t="s">
        <v>99</v>
      </c>
      <c r="E10" s="175" t="s">
        <v>36</v>
      </c>
      <c r="F10" s="175" t="s">
        <v>99</v>
      </c>
      <c r="G10" s="175" t="s">
        <v>36</v>
      </c>
      <c r="H10" s="175" t="s">
        <v>99</v>
      </c>
      <c r="I10" s="175" t="s">
        <v>134</v>
      </c>
      <c r="J10" s="175" t="s">
        <v>135</v>
      </c>
      <c r="K10" s="640"/>
    </row>
    <row r="11" spans="1:19" x14ac:dyDescent="0.2">
      <c r="A11" s="153">
        <v>1</v>
      </c>
      <c r="B11" s="153">
        <v>2</v>
      </c>
      <c r="C11" s="153">
        <v>3</v>
      </c>
      <c r="D11" s="153">
        <v>4</v>
      </c>
      <c r="E11" s="153">
        <v>5</v>
      </c>
      <c r="F11" s="153">
        <v>6</v>
      </c>
      <c r="G11" s="153">
        <v>7</v>
      </c>
      <c r="H11" s="153">
        <v>8</v>
      </c>
      <c r="I11" s="153">
        <v>9</v>
      </c>
      <c r="J11" s="153">
        <v>10</v>
      </c>
      <c r="K11" s="153">
        <v>11</v>
      </c>
    </row>
    <row r="12" spans="1:19" x14ac:dyDescent="0.2">
      <c r="A12" s="235">
        <v>1</v>
      </c>
      <c r="B12" s="235" t="s">
        <v>844</v>
      </c>
      <c r="C12" s="757" t="s">
        <v>849</v>
      </c>
      <c r="D12" s="758"/>
      <c r="E12" s="758"/>
      <c r="F12" s="758"/>
      <c r="G12" s="758"/>
      <c r="H12" s="758"/>
      <c r="I12" s="758"/>
      <c r="J12" s="758"/>
      <c r="K12" s="759"/>
    </row>
    <row r="13" spans="1:19" x14ac:dyDescent="0.2">
      <c r="A13" s="235">
        <f>A12+1</f>
        <v>2</v>
      </c>
      <c r="B13" s="235" t="s">
        <v>809</v>
      </c>
      <c r="C13" s="760"/>
      <c r="D13" s="761"/>
      <c r="E13" s="761"/>
      <c r="F13" s="761"/>
      <c r="G13" s="761"/>
      <c r="H13" s="761"/>
      <c r="I13" s="761"/>
      <c r="J13" s="761"/>
      <c r="K13" s="762"/>
    </row>
    <row r="14" spans="1:19" x14ac:dyDescent="0.2">
      <c r="A14" s="235">
        <f t="shared" ref="A14:A42" si="0">A13+1</f>
        <v>3</v>
      </c>
      <c r="B14" s="235" t="s">
        <v>845</v>
      </c>
      <c r="C14" s="760"/>
      <c r="D14" s="761"/>
      <c r="E14" s="761"/>
      <c r="F14" s="761"/>
      <c r="G14" s="761"/>
      <c r="H14" s="761"/>
      <c r="I14" s="761"/>
      <c r="J14" s="761"/>
      <c r="K14" s="762"/>
    </row>
    <row r="15" spans="1:19" x14ac:dyDescent="0.2">
      <c r="A15" s="235">
        <f t="shared" si="0"/>
        <v>4</v>
      </c>
      <c r="B15" s="235" t="s">
        <v>810</v>
      </c>
      <c r="C15" s="760"/>
      <c r="D15" s="761"/>
      <c r="E15" s="761"/>
      <c r="F15" s="761"/>
      <c r="G15" s="761"/>
      <c r="H15" s="761"/>
      <c r="I15" s="761"/>
      <c r="J15" s="761"/>
      <c r="K15" s="762"/>
    </row>
    <row r="16" spans="1:19" x14ac:dyDescent="0.2">
      <c r="A16" s="235">
        <f t="shared" si="0"/>
        <v>5</v>
      </c>
      <c r="B16" s="235" t="s">
        <v>811</v>
      </c>
      <c r="C16" s="760"/>
      <c r="D16" s="761"/>
      <c r="E16" s="761"/>
      <c r="F16" s="761"/>
      <c r="G16" s="761"/>
      <c r="H16" s="761"/>
      <c r="I16" s="761"/>
      <c r="J16" s="761"/>
      <c r="K16" s="762"/>
    </row>
    <row r="17" spans="1:11" x14ac:dyDescent="0.2">
      <c r="A17" s="235">
        <f t="shared" si="0"/>
        <v>6</v>
      </c>
      <c r="B17" s="235" t="s">
        <v>812</v>
      </c>
      <c r="C17" s="760"/>
      <c r="D17" s="761"/>
      <c r="E17" s="761"/>
      <c r="F17" s="761"/>
      <c r="G17" s="761"/>
      <c r="H17" s="761"/>
      <c r="I17" s="761"/>
      <c r="J17" s="761"/>
      <c r="K17" s="762"/>
    </row>
    <row r="18" spans="1:11" x14ac:dyDescent="0.2">
      <c r="A18" s="235">
        <f t="shared" si="0"/>
        <v>7</v>
      </c>
      <c r="B18" s="235" t="s">
        <v>813</v>
      </c>
      <c r="C18" s="760"/>
      <c r="D18" s="761"/>
      <c r="E18" s="761"/>
      <c r="F18" s="761"/>
      <c r="G18" s="761"/>
      <c r="H18" s="761"/>
      <c r="I18" s="761"/>
      <c r="J18" s="761"/>
      <c r="K18" s="762"/>
    </row>
    <row r="19" spans="1:11" x14ac:dyDescent="0.2">
      <c r="A19" s="235">
        <f t="shared" si="0"/>
        <v>8</v>
      </c>
      <c r="B19" s="235" t="s">
        <v>814</v>
      </c>
      <c r="C19" s="760"/>
      <c r="D19" s="761"/>
      <c r="E19" s="761"/>
      <c r="F19" s="761"/>
      <c r="G19" s="761"/>
      <c r="H19" s="761"/>
      <c r="I19" s="761"/>
      <c r="J19" s="761"/>
      <c r="K19" s="762"/>
    </row>
    <row r="20" spans="1:11" x14ac:dyDescent="0.2">
      <c r="A20" s="235">
        <f t="shared" si="0"/>
        <v>9</v>
      </c>
      <c r="B20" s="235" t="s">
        <v>815</v>
      </c>
      <c r="C20" s="760"/>
      <c r="D20" s="761"/>
      <c r="E20" s="761"/>
      <c r="F20" s="761"/>
      <c r="G20" s="761"/>
      <c r="H20" s="761"/>
      <c r="I20" s="761"/>
      <c r="J20" s="761"/>
      <c r="K20" s="762"/>
    </row>
    <row r="21" spans="1:11" x14ac:dyDescent="0.2">
      <c r="A21" s="235">
        <f t="shared" si="0"/>
        <v>10</v>
      </c>
      <c r="B21" s="235" t="s">
        <v>816</v>
      </c>
      <c r="C21" s="760"/>
      <c r="D21" s="761"/>
      <c r="E21" s="761"/>
      <c r="F21" s="761"/>
      <c r="G21" s="761"/>
      <c r="H21" s="761"/>
      <c r="I21" s="761"/>
      <c r="J21" s="761"/>
      <c r="K21" s="762"/>
    </row>
    <row r="22" spans="1:11" x14ac:dyDescent="0.2">
      <c r="A22" s="235">
        <f t="shared" si="0"/>
        <v>11</v>
      </c>
      <c r="B22" s="235" t="s">
        <v>846</v>
      </c>
      <c r="C22" s="760"/>
      <c r="D22" s="761"/>
      <c r="E22" s="761"/>
      <c r="F22" s="761"/>
      <c r="G22" s="761"/>
      <c r="H22" s="761"/>
      <c r="I22" s="761"/>
      <c r="J22" s="761"/>
      <c r="K22" s="762"/>
    </row>
    <row r="23" spans="1:11" x14ac:dyDescent="0.2">
      <c r="A23" s="235">
        <f t="shared" si="0"/>
        <v>12</v>
      </c>
      <c r="B23" s="235" t="s">
        <v>817</v>
      </c>
      <c r="C23" s="760"/>
      <c r="D23" s="761"/>
      <c r="E23" s="761"/>
      <c r="F23" s="761"/>
      <c r="G23" s="761"/>
      <c r="H23" s="761"/>
      <c r="I23" s="761"/>
      <c r="J23" s="761"/>
      <c r="K23" s="762"/>
    </row>
    <row r="24" spans="1:11" x14ac:dyDescent="0.2">
      <c r="A24" s="235">
        <f t="shared" si="0"/>
        <v>13</v>
      </c>
      <c r="B24" s="235" t="s">
        <v>818</v>
      </c>
      <c r="C24" s="760"/>
      <c r="D24" s="761"/>
      <c r="E24" s="761"/>
      <c r="F24" s="761"/>
      <c r="G24" s="761"/>
      <c r="H24" s="761"/>
      <c r="I24" s="761"/>
      <c r="J24" s="761"/>
      <c r="K24" s="762"/>
    </row>
    <row r="25" spans="1:11" x14ac:dyDescent="0.2">
      <c r="A25" s="235">
        <f t="shared" si="0"/>
        <v>14</v>
      </c>
      <c r="B25" s="235" t="s">
        <v>847</v>
      </c>
      <c r="C25" s="760"/>
      <c r="D25" s="761"/>
      <c r="E25" s="761"/>
      <c r="F25" s="761"/>
      <c r="G25" s="761"/>
      <c r="H25" s="761"/>
      <c r="I25" s="761"/>
      <c r="J25" s="761"/>
      <c r="K25" s="762"/>
    </row>
    <row r="26" spans="1:11" x14ac:dyDescent="0.2">
      <c r="A26" s="235">
        <f t="shared" si="0"/>
        <v>15</v>
      </c>
      <c r="B26" s="235" t="s">
        <v>819</v>
      </c>
      <c r="C26" s="760"/>
      <c r="D26" s="761"/>
      <c r="E26" s="761"/>
      <c r="F26" s="761"/>
      <c r="G26" s="761"/>
      <c r="H26" s="761"/>
      <c r="I26" s="761"/>
      <c r="J26" s="761"/>
      <c r="K26" s="762"/>
    </row>
    <row r="27" spans="1:11" x14ac:dyDescent="0.2">
      <c r="A27" s="235">
        <f t="shared" si="0"/>
        <v>16</v>
      </c>
      <c r="B27" s="235" t="s">
        <v>820</v>
      </c>
      <c r="C27" s="760"/>
      <c r="D27" s="761"/>
      <c r="E27" s="761"/>
      <c r="F27" s="761"/>
      <c r="G27" s="761"/>
      <c r="H27" s="761"/>
      <c r="I27" s="761"/>
      <c r="J27" s="761"/>
      <c r="K27" s="762"/>
    </row>
    <row r="28" spans="1:11" x14ac:dyDescent="0.2">
      <c r="A28" s="235">
        <f t="shared" si="0"/>
        <v>17</v>
      </c>
      <c r="B28" s="235" t="s">
        <v>821</v>
      </c>
      <c r="C28" s="760"/>
      <c r="D28" s="761"/>
      <c r="E28" s="761"/>
      <c r="F28" s="761"/>
      <c r="G28" s="761"/>
      <c r="H28" s="761"/>
      <c r="I28" s="761"/>
      <c r="J28" s="761"/>
      <c r="K28" s="762"/>
    </row>
    <row r="29" spans="1:11" x14ac:dyDescent="0.2">
      <c r="A29" s="235">
        <f t="shared" si="0"/>
        <v>18</v>
      </c>
      <c r="B29" s="235" t="s">
        <v>822</v>
      </c>
      <c r="C29" s="760"/>
      <c r="D29" s="761"/>
      <c r="E29" s="761"/>
      <c r="F29" s="761"/>
      <c r="G29" s="761"/>
      <c r="H29" s="761"/>
      <c r="I29" s="761"/>
      <c r="J29" s="761"/>
      <c r="K29" s="762"/>
    </row>
    <row r="30" spans="1:11" x14ac:dyDescent="0.2">
      <c r="A30" s="235">
        <f t="shared" si="0"/>
        <v>19</v>
      </c>
      <c r="B30" s="235" t="s">
        <v>848</v>
      </c>
      <c r="C30" s="760"/>
      <c r="D30" s="761"/>
      <c r="E30" s="761"/>
      <c r="F30" s="761"/>
      <c r="G30" s="761"/>
      <c r="H30" s="761"/>
      <c r="I30" s="761"/>
      <c r="J30" s="761"/>
      <c r="K30" s="762"/>
    </row>
    <row r="31" spans="1:11" x14ac:dyDescent="0.2">
      <c r="A31" s="235">
        <f t="shared" si="0"/>
        <v>20</v>
      </c>
      <c r="B31" s="235" t="s">
        <v>823</v>
      </c>
      <c r="C31" s="760"/>
      <c r="D31" s="761"/>
      <c r="E31" s="761"/>
      <c r="F31" s="761"/>
      <c r="G31" s="761"/>
      <c r="H31" s="761"/>
      <c r="I31" s="761"/>
      <c r="J31" s="761"/>
      <c r="K31" s="762"/>
    </row>
    <row r="32" spans="1:11" x14ac:dyDescent="0.2">
      <c r="A32" s="235">
        <f t="shared" si="0"/>
        <v>21</v>
      </c>
      <c r="B32" s="235" t="s">
        <v>824</v>
      </c>
      <c r="C32" s="760"/>
      <c r="D32" s="761"/>
      <c r="E32" s="761"/>
      <c r="F32" s="761"/>
      <c r="G32" s="761"/>
      <c r="H32" s="761"/>
      <c r="I32" s="761"/>
      <c r="J32" s="761"/>
      <c r="K32" s="762"/>
    </row>
    <row r="33" spans="1:11" x14ac:dyDescent="0.2">
      <c r="A33" s="235">
        <f t="shared" si="0"/>
        <v>22</v>
      </c>
      <c r="B33" s="235" t="s">
        <v>825</v>
      </c>
      <c r="C33" s="760"/>
      <c r="D33" s="761"/>
      <c r="E33" s="761"/>
      <c r="F33" s="761"/>
      <c r="G33" s="761"/>
      <c r="H33" s="761"/>
      <c r="I33" s="761"/>
      <c r="J33" s="761"/>
      <c r="K33" s="762"/>
    </row>
    <row r="34" spans="1:11" x14ac:dyDescent="0.2">
      <c r="A34" s="235">
        <f t="shared" si="0"/>
        <v>23</v>
      </c>
      <c r="B34" s="235" t="s">
        <v>826</v>
      </c>
      <c r="C34" s="760"/>
      <c r="D34" s="761"/>
      <c r="E34" s="761"/>
      <c r="F34" s="761"/>
      <c r="G34" s="761"/>
      <c r="H34" s="761"/>
      <c r="I34" s="761"/>
      <c r="J34" s="761"/>
      <c r="K34" s="762"/>
    </row>
    <row r="35" spans="1:11" x14ac:dyDescent="0.2">
      <c r="A35" s="235">
        <f t="shared" si="0"/>
        <v>24</v>
      </c>
      <c r="B35" s="235" t="s">
        <v>827</v>
      </c>
      <c r="C35" s="760"/>
      <c r="D35" s="761"/>
      <c r="E35" s="761"/>
      <c r="F35" s="761"/>
      <c r="G35" s="761"/>
      <c r="H35" s="761"/>
      <c r="I35" s="761"/>
      <c r="J35" s="761"/>
      <c r="K35" s="762"/>
    </row>
    <row r="36" spans="1:11" x14ac:dyDescent="0.2">
      <c r="A36" s="235">
        <f t="shared" si="0"/>
        <v>25</v>
      </c>
      <c r="B36" s="235" t="s">
        <v>828</v>
      </c>
      <c r="C36" s="760"/>
      <c r="D36" s="761"/>
      <c r="E36" s="761"/>
      <c r="F36" s="761"/>
      <c r="G36" s="761"/>
      <c r="H36" s="761"/>
      <c r="I36" s="761"/>
      <c r="J36" s="761"/>
      <c r="K36" s="762"/>
    </row>
    <row r="37" spans="1:11" x14ac:dyDescent="0.2">
      <c r="A37" s="235">
        <f t="shared" si="0"/>
        <v>26</v>
      </c>
      <c r="B37" s="235" t="s">
        <v>829</v>
      </c>
      <c r="C37" s="760"/>
      <c r="D37" s="761"/>
      <c r="E37" s="761"/>
      <c r="F37" s="761"/>
      <c r="G37" s="761"/>
      <c r="H37" s="761"/>
      <c r="I37" s="761"/>
      <c r="J37" s="761"/>
      <c r="K37" s="762"/>
    </row>
    <row r="38" spans="1:11" x14ac:dyDescent="0.2">
      <c r="A38" s="235">
        <f t="shared" si="0"/>
        <v>27</v>
      </c>
      <c r="B38" s="235" t="s">
        <v>830</v>
      </c>
      <c r="C38" s="760"/>
      <c r="D38" s="761"/>
      <c r="E38" s="761"/>
      <c r="F38" s="761"/>
      <c r="G38" s="761"/>
      <c r="H38" s="761"/>
      <c r="I38" s="761"/>
      <c r="J38" s="761"/>
      <c r="K38" s="762"/>
    </row>
    <row r="39" spans="1:11" x14ac:dyDescent="0.2">
      <c r="A39" s="235">
        <f t="shared" si="0"/>
        <v>28</v>
      </c>
      <c r="B39" s="168" t="s">
        <v>831</v>
      </c>
      <c r="C39" s="760"/>
      <c r="D39" s="761"/>
      <c r="E39" s="761"/>
      <c r="F39" s="761"/>
      <c r="G39" s="761"/>
      <c r="H39" s="761"/>
      <c r="I39" s="761"/>
      <c r="J39" s="761"/>
      <c r="K39" s="762"/>
    </row>
    <row r="40" spans="1:11" x14ac:dyDescent="0.2">
      <c r="A40" s="235">
        <f t="shared" si="0"/>
        <v>29</v>
      </c>
      <c r="B40" s="168" t="s">
        <v>832</v>
      </c>
      <c r="C40" s="760"/>
      <c r="D40" s="761"/>
      <c r="E40" s="761"/>
      <c r="F40" s="761"/>
      <c r="G40" s="761"/>
      <c r="H40" s="761"/>
      <c r="I40" s="761"/>
      <c r="J40" s="761"/>
      <c r="K40" s="762"/>
    </row>
    <row r="41" spans="1:11" s="10" customFormat="1" x14ac:dyDescent="0.2">
      <c r="A41" s="235">
        <f t="shared" si="0"/>
        <v>30</v>
      </c>
      <c r="B41" s="168" t="s">
        <v>833</v>
      </c>
      <c r="C41" s="760"/>
      <c r="D41" s="761"/>
      <c r="E41" s="761"/>
      <c r="F41" s="761"/>
      <c r="G41" s="761"/>
      <c r="H41" s="761"/>
      <c r="I41" s="761"/>
      <c r="J41" s="761"/>
      <c r="K41" s="762"/>
    </row>
    <row r="42" spans="1:11" s="10" customFormat="1" x14ac:dyDescent="0.2">
      <c r="A42" s="235">
        <f t="shared" si="0"/>
        <v>31</v>
      </c>
      <c r="B42" s="168" t="s">
        <v>834</v>
      </c>
      <c r="C42" s="760"/>
      <c r="D42" s="761"/>
      <c r="E42" s="761"/>
      <c r="F42" s="761"/>
      <c r="G42" s="761"/>
      <c r="H42" s="761"/>
      <c r="I42" s="761"/>
      <c r="J42" s="761"/>
      <c r="K42" s="762"/>
    </row>
    <row r="43" spans="1:11" s="18" customFormat="1" x14ac:dyDescent="0.2">
      <c r="A43" s="311"/>
      <c r="B43" s="311" t="s">
        <v>835</v>
      </c>
      <c r="C43" s="763"/>
      <c r="D43" s="764"/>
      <c r="E43" s="764"/>
      <c r="F43" s="764"/>
      <c r="G43" s="764"/>
      <c r="H43" s="764"/>
      <c r="I43" s="764"/>
      <c r="J43" s="764"/>
      <c r="K43" s="765"/>
    </row>
    <row r="44" spans="1:11" s="10" customFormat="1" x14ac:dyDescent="0.2"/>
    <row r="45" spans="1:11" s="10" customFormat="1" x14ac:dyDescent="0.2">
      <c r="A45" s="9" t="s">
        <v>37</v>
      </c>
    </row>
    <row r="46" spans="1:11" ht="15.75" customHeight="1" x14ac:dyDescent="0.2">
      <c r="C46" s="748"/>
      <c r="D46" s="748"/>
      <c r="E46" s="748"/>
      <c r="F46" s="748"/>
    </row>
    <row r="47" spans="1:11" x14ac:dyDescent="0.2">
      <c r="A47" s="641"/>
      <c r="B47" s="641"/>
      <c r="C47" s="641"/>
      <c r="D47" s="641"/>
      <c r="E47" s="641"/>
      <c r="F47" s="641"/>
      <c r="G47" s="641"/>
      <c r="H47" s="641"/>
      <c r="I47" s="641"/>
      <c r="J47" s="641"/>
    </row>
    <row r="48" spans="1:11" ht="15.75" x14ac:dyDescent="0.25">
      <c r="H48" s="618" t="s">
        <v>868</v>
      </c>
      <c r="I48" s="618"/>
      <c r="J48" s="618"/>
      <c r="K48" s="618"/>
    </row>
    <row r="49" spans="8:11" ht="15.75" x14ac:dyDescent="0.25">
      <c r="H49" s="618" t="s">
        <v>869</v>
      </c>
      <c r="I49" s="618"/>
      <c r="J49" s="618"/>
      <c r="K49" s="618"/>
    </row>
  </sheetData>
  <mergeCells count="20">
    <mergeCell ref="A7:B7"/>
    <mergeCell ref="I7:K7"/>
    <mergeCell ref="C8:J8"/>
    <mergeCell ref="A9:A10"/>
    <mergeCell ref="B9:B10"/>
    <mergeCell ref="C9:D9"/>
    <mergeCell ref="E9:F9"/>
    <mergeCell ref="G9:H9"/>
    <mergeCell ref="I9:J9"/>
    <mergeCell ref="D1:E1"/>
    <mergeCell ref="J1:K1"/>
    <mergeCell ref="A2:J2"/>
    <mergeCell ref="A3:J3"/>
    <mergeCell ref="A5:L5"/>
    <mergeCell ref="A47:J47"/>
    <mergeCell ref="K9:K10"/>
    <mergeCell ref="C46:F46"/>
    <mergeCell ref="H48:K48"/>
    <mergeCell ref="H49:K49"/>
    <mergeCell ref="C12:K43"/>
  </mergeCells>
  <printOptions horizontalCentered="1"/>
  <pageMargins left="0.70866141732283472" right="0.70866141732283472" top="0.43" bottom="0" header="0.31496062992125984" footer="0.31496062992125984"/>
  <pageSetup paperSize="9" scale="82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opLeftCell="A13" zoomScaleSheetLayoutView="100" workbookViewId="0">
      <selection activeCell="L34" sqref="L34"/>
    </sheetView>
  </sheetViews>
  <sheetFormatPr defaultRowHeight="12.75" x14ac:dyDescent="0.2"/>
  <cols>
    <col min="1" max="1" width="7.140625" style="199" customWidth="1"/>
    <col min="2" max="2" width="17" style="199" customWidth="1"/>
    <col min="3" max="3" width="14.5703125" style="199" customWidth="1"/>
    <col min="4" max="4" width="16.5703125" style="148" customWidth="1"/>
    <col min="5" max="8" width="18.42578125" style="148" customWidth="1"/>
    <col min="9" max="16384" width="9.140625" style="199"/>
  </cols>
  <sheetData>
    <row r="1" spans="1:15" x14ac:dyDescent="0.2">
      <c r="H1" s="155" t="s">
        <v>524</v>
      </c>
    </row>
    <row r="2" spans="1:15" ht="15.75" x14ac:dyDescent="0.25">
      <c r="A2" s="553" t="s">
        <v>0</v>
      </c>
      <c r="B2" s="553"/>
      <c r="C2" s="553"/>
      <c r="D2" s="553"/>
      <c r="E2" s="553"/>
      <c r="F2" s="553"/>
      <c r="G2" s="553"/>
      <c r="H2" s="553"/>
      <c r="I2" s="63"/>
      <c r="J2" s="63"/>
      <c r="K2" s="63"/>
      <c r="L2" s="63"/>
      <c r="M2" s="63"/>
      <c r="N2" s="63"/>
      <c r="O2" s="63"/>
    </row>
    <row r="3" spans="1:15" ht="20.25" x14ac:dyDescent="0.3">
      <c r="A3" s="554" t="s">
        <v>688</v>
      </c>
      <c r="B3" s="554"/>
      <c r="C3" s="554"/>
      <c r="D3" s="554"/>
      <c r="E3" s="554"/>
      <c r="F3" s="554"/>
      <c r="G3" s="554"/>
      <c r="H3" s="554"/>
      <c r="I3" s="26"/>
      <c r="J3" s="26"/>
      <c r="K3" s="26"/>
      <c r="L3" s="26"/>
      <c r="M3" s="26"/>
      <c r="N3" s="26"/>
      <c r="O3" s="26"/>
    </row>
    <row r="5" spans="1:15" ht="15.75" x14ac:dyDescent="0.25">
      <c r="A5" s="553" t="s">
        <v>523</v>
      </c>
      <c r="B5" s="553"/>
      <c r="C5" s="553"/>
      <c r="D5" s="553"/>
      <c r="E5" s="553"/>
      <c r="F5" s="553"/>
      <c r="G5" s="553"/>
      <c r="H5" s="553"/>
      <c r="I5" s="63"/>
      <c r="J5" s="63"/>
      <c r="K5" s="63"/>
      <c r="L5" s="63"/>
      <c r="M5" s="63"/>
      <c r="N5" s="63"/>
      <c r="O5" s="63"/>
    </row>
    <row r="6" spans="1:15" x14ac:dyDescent="0.2">
      <c r="A6" s="94" t="s">
        <v>889</v>
      </c>
      <c r="B6" s="94"/>
      <c r="F6" s="770" t="s">
        <v>896</v>
      </c>
      <c r="G6" s="770"/>
      <c r="H6" s="770"/>
      <c r="L6" s="69"/>
      <c r="M6" s="69"/>
      <c r="N6" s="643"/>
      <c r="O6" s="643"/>
    </row>
    <row r="7" spans="1:15" ht="31.5" customHeight="1" x14ac:dyDescent="0.2">
      <c r="A7" s="523" t="s">
        <v>2</v>
      </c>
      <c r="B7" s="523" t="s">
        <v>3</v>
      </c>
      <c r="C7" s="716" t="s">
        <v>392</v>
      </c>
      <c r="D7" s="767" t="s">
        <v>501</v>
      </c>
      <c r="E7" s="768"/>
      <c r="F7" s="768"/>
      <c r="G7" s="768"/>
      <c r="H7" s="769"/>
    </row>
    <row r="8" spans="1:15" ht="60" x14ac:dyDescent="0.2">
      <c r="A8" s="523"/>
      <c r="B8" s="523"/>
      <c r="C8" s="716"/>
      <c r="D8" s="242" t="s">
        <v>502</v>
      </c>
      <c r="E8" s="242" t="s">
        <v>503</v>
      </c>
      <c r="F8" s="242" t="s">
        <v>504</v>
      </c>
      <c r="G8" s="242" t="s">
        <v>715</v>
      </c>
      <c r="H8" s="242" t="s">
        <v>43</v>
      </c>
    </row>
    <row r="9" spans="1:15" x14ac:dyDescent="0.2">
      <c r="A9" s="175">
        <v>1</v>
      </c>
      <c r="B9" s="175">
        <v>2</v>
      </c>
      <c r="C9" s="175">
        <v>3</v>
      </c>
      <c r="D9" s="175">
        <v>4</v>
      </c>
      <c r="E9" s="175">
        <v>5</v>
      </c>
      <c r="F9" s="175">
        <v>6</v>
      </c>
      <c r="G9" s="175">
        <v>7</v>
      </c>
      <c r="H9" s="175">
        <v>8</v>
      </c>
    </row>
    <row r="10" spans="1:15" x14ac:dyDescent="0.2">
      <c r="A10" s="235">
        <v>1</v>
      </c>
      <c r="B10" s="235" t="s">
        <v>844</v>
      </c>
      <c r="C10" s="23">
        <v>1152</v>
      </c>
      <c r="D10" s="23">
        <v>234</v>
      </c>
      <c r="E10" s="23">
        <v>0</v>
      </c>
      <c r="F10" s="23">
        <v>918</v>
      </c>
      <c r="G10" s="23">
        <v>0</v>
      </c>
      <c r="H10" s="23">
        <v>0</v>
      </c>
    </row>
    <row r="11" spans="1:15" x14ac:dyDescent="0.2">
      <c r="A11" s="235">
        <f>A10+1</f>
        <v>2</v>
      </c>
      <c r="B11" s="235" t="s">
        <v>809</v>
      </c>
      <c r="C11" s="23">
        <v>1324</v>
      </c>
      <c r="D11" s="23">
        <v>0</v>
      </c>
      <c r="E11" s="23">
        <v>0</v>
      </c>
      <c r="F11" s="23">
        <v>1324</v>
      </c>
      <c r="G11" s="23">
        <v>0</v>
      </c>
      <c r="H11" s="23">
        <v>0</v>
      </c>
      <c r="J11" s="405"/>
    </row>
    <row r="12" spans="1:15" x14ac:dyDescent="0.2">
      <c r="A12" s="235">
        <f t="shared" ref="A12:A40" si="0">A11+1</f>
        <v>3</v>
      </c>
      <c r="B12" s="235" t="s">
        <v>845</v>
      </c>
      <c r="C12" s="23">
        <v>893</v>
      </c>
      <c r="D12" s="23">
        <v>0</v>
      </c>
      <c r="E12" s="23">
        <v>0</v>
      </c>
      <c r="F12" s="23">
        <v>0</v>
      </c>
      <c r="G12" s="23">
        <v>893</v>
      </c>
      <c r="H12" s="23">
        <v>0</v>
      </c>
      <c r="J12" s="405"/>
    </row>
    <row r="13" spans="1:15" x14ac:dyDescent="0.2">
      <c r="A13" s="235">
        <f t="shared" si="0"/>
        <v>4</v>
      </c>
      <c r="B13" s="235" t="s">
        <v>810</v>
      </c>
      <c r="C13" s="23">
        <v>805</v>
      </c>
      <c r="D13" s="23">
        <v>152</v>
      </c>
      <c r="E13" s="23">
        <v>0</v>
      </c>
      <c r="F13" s="23">
        <v>653</v>
      </c>
      <c r="G13" s="23">
        <v>0</v>
      </c>
      <c r="H13" s="23">
        <v>0</v>
      </c>
      <c r="J13" s="405"/>
    </row>
    <row r="14" spans="1:15" x14ac:dyDescent="0.2">
      <c r="A14" s="235">
        <f t="shared" si="0"/>
        <v>5</v>
      </c>
      <c r="B14" s="235" t="s">
        <v>811</v>
      </c>
      <c r="C14" s="23">
        <v>524</v>
      </c>
      <c r="D14" s="23">
        <v>0</v>
      </c>
      <c r="E14" s="23">
        <v>0</v>
      </c>
      <c r="F14" s="23">
        <v>524</v>
      </c>
      <c r="G14" s="23">
        <v>0</v>
      </c>
      <c r="H14" s="23">
        <v>0</v>
      </c>
      <c r="J14" s="405"/>
    </row>
    <row r="15" spans="1:15" x14ac:dyDescent="0.2">
      <c r="A15" s="235">
        <f t="shared" si="0"/>
        <v>6</v>
      </c>
      <c r="B15" s="235" t="s">
        <v>812</v>
      </c>
      <c r="C15" s="23">
        <v>826</v>
      </c>
      <c r="D15" s="23">
        <v>0</v>
      </c>
      <c r="E15" s="23">
        <v>0</v>
      </c>
      <c r="F15" s="23">
        <v>826</v>
      </c>
      <c r="G15" s="23">
        <v>0</v>
      </c>
      <c r="H15" s="23">
        <v>0</v>
      </c>
      <c r="J15" s="405"/>
    </row>
    <row r="16" spans="1:15" x14ac:dyDescent="0.2">
      <c r="A16" s="235">
        <f t="shared" si="0"/>
        <v>7</v>
      </c>
      <c r="B16" s="235" t="s">
        <v>813</v>
      </c>
      <c r="C16" s="23">
        <v>466</v>
      </c>
      <c r="D16" s="23">
        <v>0</v>
      </c>
      <c r="E16" s="23">
        <v>0</v>
      </c>
      <c r="F16" s="23">
        <v>466</v>
      </c>
      <c r="G16" s="23">
        <v>0</v>
      </c>
      <c r="H16" s="23">
        <v>0</v>
      </c>
      <c r="J16" s="405"/>
    </row>
    <row r="17" spans="1:10" x14ac:dyDescent="0.2">
      <c r="A17" s="235">
        <f t="shared" si="0"/>
        <v>8</v>
      </c>
      <c r="B17" s="235" t="s">
        <v>814</v>
      </c>
      <c r="C17" s="23">
        <v>1014</v>
      </c>
      <c r="D17" s="23">
        <v>222</v>
      </c>
      <c r="E17" s="23">
        <v>0</v>
      </c>
      <c r="F17" s="23">
        <v>792</v>
      </c>
      <c r="G17" s="23">
        <v>0</v>
      </c>
      <c r="H17" s="23">
        <v>0</v>
      </c>
      <c r="J17" s="405"/>
    </row>
    <row r="18" spans="1:10" x14ac:dyDescent="0.2">
      <c r="A18" s="235">
        <f t="shared" si="0"/>
        <v>9</v>
      </c>
      <c r="B18" s="235" t="s">
        <v>815</v>
      </c>
      <c r="C18" s="23">
        <v>685</v>
      </c>
      <c r="D18" s="23">
        <v>449</v>
      </c>
      <c r="E18" s="23">
        <v>0</v>
      </c>
      <c r="F18" s="23">
        <v>236</v>
      </c>
      <c r="G18" s="23">
        <v>0</v>
      </c>
      <c r="H18" s="23">
        <v>0</v>
      </c>
      <c r="J18" s="405"/>
    </row>
    <row r="19" spans="1:10" x14ac:dyDescent="0.2">
      <c r="A19" s="235">
        <f t="shared" si="0"/>
        <v>10</v>
      </c>
      <c r="B19" s="235" t="s">
        <v>816</v>
      </c>
      <c r="C19" s="23">
        <v>1259</v>
      </c>
      <c r="D19" s="23">
        <v>0</v>
      </c>
      <c r="E19" s="23">
        <v>0</v>
      </c>
      <c r="F19" s="23">
        <v>1259</v>
      </c>
      <c r="G19" s="23">
        <v>0</v>
      </c>
      <c r="H19" s="23">
        <v>0</v>
      </c>
      <c r="J19" s="405"/>
    </row>
    <row r="20" spans="1:10" ht="25.5" x14ac:dyDescent="0.2">
      <c r="A20" s="235">
        <f t="shared" si="0"/>
        <v>11</v>
      </c>
      <c r="B20" s="235" t="s">
        <v>846</v>
      </c>
      <c r="C20" s="23">
        <v>1039</v>
      </c>
      <c r="D20" s="23">
        <v>344</v>
      </c>
      <c r="E20" s="23">
        <v>0</v>
      </c>
      <c r="F20" s="23">
        <v>695</v>
      </c>
      <c r="G20" s="23">
        <v>0</v>
      </c>
      <c r="H20" s="23">
        <v>0</v>
      </c>
      <c r="J20" s="405"/>
    </row>
    <row r="21" spans="1:10" x14ac:dyDescent="0.2">
      <c r="A21" s="235">
        <f t="shared" si="0"/>
        <v>12</v>
      </c>
      <c r="B21" s="235" t="s">
        <v>817</v>
      </c>
      <c r="C21" s="23">
        <v>927</v>
      </c>
      <c r="D21" s="23">
        <v>0</v>
      </c>
      <c r="E21" s="23">
        <v>0</v>
      </c>
      <c r="F21" s="23">
        <v>927</v>
      </c>
      <c r="G21" s="23">
        <v>0</v>
      </c>
      <c r="H21" s="23">
        <v>0</v>
      </c>
      <c r="J21" s="405"/>
    </row>
    <row r="22" spans="1:10" ht="25.5" x14ac:dyDescent="0.2">
      <c r="A22" s="235">
        <f t="shared" si="0"/>
        <v>13</v>
      </c>
      <c r="B22" s="235" t="s">
        <v>818</v>
      </c>
      <c r="C22" s="23">
        <v>1389</v>
      </c>
      <c r="D22" s="23">
        <v>0</v>
      </c>
      <c r="E22" s="23">
        <v>0</v>
      </c>
      <c r="F22" s="23">
        <v>1389</v>
      </c>
      <c r="G22" s="23">
        <v>0</v>
      </c>
      <c r="H22" s="23">
        <v>0</v>
      </c>
      <c r="J22" s="405"/>
    </row>
    <row r="23" spans="1:10" x14ac:dyDescent="0.2">
      <c r="A23" s="235">
        <f t="shared" si="0"/>
        <v>14</v>
      </c>
      <c r="B23" s="235" t="s">
        <v>847</v>
      </c>
      <c r="C23" s="23">
        <v>769</v>
      </c>
      <c r="D23" s="23">
        <v>346</v>
      </c>
      <c r="E23" s="23">
        <v>0</v>
      </c>
      <c r="F23" s="23">
        <v>423</v>
      </c>
      <c r="G23" s="23">
        <v>0</v>
      </c>
      <c r="H23" s="23">
        <v>0</v>
      </c>
      <c r="J23" s="405"/>
    </row>
    <row r="24" spans="1:10" x14ac:dyDescent="0.2">
      <c r="A24" s="235">
        <f t="shared" si="0"/>
        <v>15</v>
      </c>
      <c r="B24" s="235" t="s">
        <v>819</v>
      </c>
      <c r="C24" s="23">
        <v>910</v>
      </c>
      <c r="D24" s="23">
        <v>0</v>
      </c>
      <c r="E24" s="23">
        <v>0</v>
      </c>
      <c r="F24" s="23">
        <v>910</v>
      </c>
      <c r="G24" s="23">
        <v>0</v>
      </c>
      <c r="H24" s="23">
        <v>0</v>
      </c>
      <c r="J24" s="405"/>
    </row>
    <row r="25" spans="1:10" x14ac:dyDescent="0.2">
      <c r="A25" s="235">
        <f t="shared" si="0"/>
        <v>16</v>
      </c>
      <c r="B25" s="235" t="s">
        <v>820</v>
      </c>
      <c r="C25" s="23">
        <v>524</v>
      </c>
      <c r="D25" s="231">
        <v>102</v>
      </c>
      <c r="E25" s="231">
        <v>0</v>
      </c>
      <c r="F25" s="23">
        <f>405+17</f>
        <v>422</v>
      </c>
      <c r="G25" s="231">
        <v>17</v>
      </c>
      <c r="H25" s="231">
        <v>0</v>
      </c>
      <c r="J25" s="405"/>
    </row>
    <row r="26" spans="1:10" x14ac:dyDescent="0.2">
      <c r="A26" s="235">
        <f t="shared" si="0"/>
        <v>17</v>
      </c>
      <c r="B26" s="235" t="s">
        <v>821</v>
      </c>
      <c r="C26" s="23">
        <v>840</v>
      </c>
      <c r="D26" s="231">
        <v>0</v>
      </c>
      <c r="E26" s="231">
        <v>0</v>
      </c>
      <c r="F26" s="23">
        <v>840</v>
      </c>
      <c r="G26" s="231">
        <v>0</v>
      </c>
      <c r="H26" s="231">
        <v>0</v>
      </c>
      <c r="J26" s="405"/>
    </row>
    <row r="27" spans="1:10" x14ac:dyDescent="0.2">
      <c r="A27" s="235">
        <f t="shared" si="0"/>
        <v>18</v>
      </c>
      <c r="B27" s="235" t="s">
        <v>822</v>
      </c>
      <c r="C27" s="23">
        <v>1450</v>
      </c>
      <c r="D27" s="231">
        <v>7</v>
      </c>
      <c r="E27" s="231">
        <v>0</v>
      </c>
      <c r="F27" s="23">
        <v>1443</v>
      </c>
      <c r="G27" s="231">
        <v>0</v>
      </c>
      <c r="H27" s="231">
        <v>0</v>
      </c>
      <c r="J27" s="405"/>
    </row>
    <row r="28" spans="1:10" x14ac:dyDescent="0.2">
      <c r="A28" s="235">
        <f t="shared" si="0"/>
        <v>19</v>
      </c>
      <c r="B28" s="235" t="s">
        <v>848</v>
      </c>
      <c r="C28" s="23">
        <v>784</v>
      </c>
      <c r="D28" s="231">
        <v>364</v>
      </c>
      <c r="E28" s="231">
        <v>0</v>
      </c>
      <c r="F28" s="23">
        <v>420</v>
      </c>
      <c r="G28" s="231">
        <v>0</v>
      </c>
      <c r="H28" s="231">
        <v>0</v>
      </c>
      <c r="J28" s="405"/>
    </row>
    <row r="29" spans="1:10" x14ac:dyDescent="0.2">
      <c r="A29" s="235">
        <f t="shared" si="0"/>
        <v>20</v>
      </c>
      <c r="B29" s="235" t="s">
        <v>823</v>
      </c>
      <c r="C29" s="23">
        <v>1200</v>
      </c>
      <c r="D29" s="231">
        <v>757</v>
      </c>
      <c r="E29" s="231">
        <v>0</v>
      </c>
      <c r="F29" s="23">
        <v>443</v>
      </c>
      <c r="G29" s="231">
        <v>0</v>
      </c>
      <c r="H29" s="231">
        <v>0</v>
      </c>
      <c r="J29" s="405"/>
    </row>
    <row r="30" spans="1:10" x14ac:dyDescent="0.2">
      <c r="A30" s="235">
        <f t="shared" si="0"/>
        <v>21</v>
      </c>
      <c r="B30" s="235" t="s">
        <v>824</v>
      </c>
      <c r="C30" s="23">
        <v>554</v>
      </c>
      <c r="D30" s="231">
        <v>28</v>
      </c>
      <c r="E30" s="231">
        <v>0</v>
      </c>
      <c r="F30" s="23">
        <v>526</v>
      </c>
      <c r="G30" s="231">
        <v>0</v>
      </c>
      <c r="H30" s="231">
        <v>0</v>
      </c>
      <c r="J30" s="405"/>
    </row>
    <row r="31" spans="1:10" x14ac:dyDescent="0.2">
      <c r="A31" s="235">
        <f t="shared" si="0"/>
        <v>22</v>
      </c>
      <c r="B31" s="235" t="s">
        <v>825</v>
      </c>
      <c r="C31" s="23">
        <v>500</v>
      </c>
      <c r="D31" s="231">
        <v>13</v>
      </c>
      <c r="E31" s="231">
        <v>0</v>
      </c>
      <c r="F31" s="23">
        <v>487</v>
      </c>
      <c r="G31" s="231">
        <v>0</v>
      </c>
      <c r="H31" s="231">
        <v>0</v>
      </c>
      <c r="J31" s="405"/>
    </row>
    <row r="32" spans="1:10" x14ac:dyDescent="0.2">
      <c r="A32" s="235">
        <f t="shared" si="0"/>
        <v>23</v>
      </c>
      <c r="B32" s="235" t="s">
        <v>826</v>
      </c>
      <c r="C32" s="23">
        <v>1356</v>
      </c>
      <c r="D32" s="231">
        <v>5</v>
      </c>
      <c r="E32" s="231">
        <v>0</v>
      </c>
      <c r="F32" s="23">
        <f>1356-G32-D32</f>
        <v>1301</v>
      </c>
      <c r="G32" s="231">
        <v>50</v>
      </c>
      <c r="H32" s="231">
        <v>0</v>
      </c>
      <c r="J32" s="405"/>
    </row>
    <row r="33" spans="1:11" x14ac:dyDescent="0.2">
      <c r="A33" s="235">
        <f t="shared" si="0"/>
        <v>24</v>
      </c>
      <c r="B33" s="235" t="s">
        <v>827</v>
      </c>
      <c r="C33" s="23">
        <v>1288</v>
      </c>
      <c r="D33" s="231">
        <v>0</v>
      </c>
      <c r="E33" s="231">
        <v>0</v>
      </c>
      <c r="F33" s="23">
        <v>780</v>
      </c>
      <c r="G33" s="231">
        <v>508</v>
      </c>
      <c r="H33" s="231">
        <v>0</v>
      </c>
      <c r="J33" s="405"/>
    </row>
    <row r="34" spans="1:11" x14ac:dyDescent="0.2">
      <c r="A34" s="235">
        <f t="shared" si="0"/>
        <v>25</v>
      </c>
      <c r="B34" s="235" t="s">
        <v>828</v>
      </c>
      <c r="C34" s="23">
        <v>994</v>
      </c>
      <c r="D34" s="231">
        <v>0</v>
      </c>
      <c r="E34" s="231">
        <v>0</v>
      </c>
      <c r="F34" s="23">
        <v>994</v>
      </c>
      <c r="G34" s="231">
        <v>0</v>
      </c>
      <c r="H34" s="231">
        <v>0</v>
      </c>
      <c r="J34" s="405"/>
    </row>
    <row r="35" spans="1:11" x14ac:dyDescent="0.2">
      <c r="A35" s="235">
        <f t="shared" si="0"/>
        <v>26</v>
      </c>
      <c r="B35" s="235" t="s">
        <v>829</v>
      </c>
      <c r="C35" s="23">
        <v>975</v>
      </c>
      <c r="D35" s="231">
        <v>0</v>
      </c>
      <c r="E35" s="231">
        <v>0</v>
      </c>
      <c r="F35" s="23">
        <v>975</v>
      </c>
      <c r="G35" s="231">
        <v>0</v>
      </c>
      <c r="H35" s="231">
        <v>0</v>
      </c>
      <c r="J35" s="405"/>
    </row>
    <row r="36" spans="1:11" x14ac:dyDescent="0.2">
      <c r="A36" s="235">
        <f t="shared" si="0"/>
        <v>27</v>
      </c>
      <c r="B36" s="235" t="s">
        <v>830</v>
      </c>
      <c r="C36" s="23">
        <v>1057</v>
      </c>
      <c r="D36" s="231">
        <v>32</v>
      </c>
      <c r="E36" s="231">
        <v>0</v>
      </c>
      <c r="F36" s="23">
        <v>1025</v>
      </c>
      <c r="G36" s="231">
        <v>0</v>
      </c>
      <c r="H36" s="231">
        <v>0</v>
      </c>
      <c r="J36" s="405"/>
    </row>
    <row r="37" spans="1:11" x14ac:dyDescent="0.2">
      <c r="A37" s="235">
        <f t="shared" si="0"/>
        <v>28</v>
      </c>
      <c r="B37" s="168" t="s">
        <v>831</v>
      </c>
      <c r="C37" s="23">
        <v>526</v>
      </c>
      <c r="D37" s="231">
        <v>0</v>
      </c>
      <c r="E37" s="231">
        <v>0</v>
      </c>
      <c r="F37" s="23">
        <v>526</v>
      </c>
      <c r="G37" s="231">
        <v>0</v>
      </c>
      <c r="H37" s="231">
        <v>0</v>
      </c>
      <c r="J37" s="405"/>
    </row>
    <row r="38" spans="1:11" x14ac:dyDescent="0.2">
      <c r="A38" s="235">
        <f t="shared" si="0"/>
        <v>29</v>
      </c>
      <c r="B38" s="168" t="s">
        <v>832</v>
      </c>
      <c r="C38" s="23">
        <v>654</v>
      </c>
      <c r="D38" s="358">
        <v>0</v>
      </c>
      <c r="E38" s="358">
        <v>0</v>
      </c>
      <c r="F38" s="23">
        <v>654</v>
      </c>
      <c r="G38" s="358">
        <v>0</v>
      </c>
      <c r="H38" s="358">
        <v>0</v>
      </c>
      <c r="J38" s="405"/>
    </row>
    <row r="39" spans="1:11" ht="15" customHeight="1" x14ac:dyDescent="0.2">
      <c r="A39" s="235">
        <f t="shared" si="0"/>
        <v>30</v>
      </c>
      <c r="B39" s="168" t="s">
        <v>833</v>
      </c>
      <c r="C39" s="23">
        <v>525</v>
      </c>
      <c r="D39" s="358">
        <v>0</v>
      </c>
      <c r="E39" s="358">
        <v>0</v>
      </c>
      <c r="F39" s="23">
        <v>525</v>
      </c>
      <c r="G39" s="358">
        <v>0</v>
      </c>
      <c r="H39" s="358">
        <v>0</v>
      </c>
      <c r="J39" s="405"/>
    </row>
    <row r="40" spans="1:11" ht="15" customHeight="1" x14ac:dyDescent="0.2">
      <c r="A40" s="235">
        <f t="shared" si="0"/>
        <v>31</v>
      </c>
      <c r="B40" s="168" t="s">
        <v>834</v>
      </c>
      <c r="C40" s="23">
        <v>687</v>
      </c>
      <c r="D40" s="358">
        <v>0</v>
      </c>
      <c r="E40" s="358">
        <v>0</v>
      </c>
      <c r="F40" s="23">
        <v>687</v>
      </c>
      <c r="G40" s="358">
        <v>0</v>
      </c>
      <c r="H40" s="358">
        <v>0</v>
      </c>
      <c r="J40" s="405"/>
    </row>
    <row r="41" spans="1:11" ht="15" customHeight="1" x14ac:dyDescent="0.2">
      <c r="A41" s="176"/>
      <c r="B41" s="176" t="s">
        <v>835</v>
      </c>
      <c r="C41" s="82">
        <f>SUM(C10:C40)</f>
        <v>27896</v>
      </c>
      <c r="D41" s="82">
        <f t="shared" ref="D41:H41" si="1">SUM(D10:D40)</f>
        <v>3055</v>
      </c>
      <c r="E41" s="82">
        <f t="shared" si="1"/>
        <v>0</v>
      </c>
      <c r="F41" s="82">
        <f t="shared" si="1"/>
        <v>23390</v>
      </c>
      <c r="G41" s="82">
        <f t="shared" si="1"/>
        <v>1468</v>
      </c>
      <c r="H41" s="82">
        <f t="shared" si="1"/>
        <v>0</v>
      </c>
      <c r="K41" s="199">
        <f>F41/C41</f>
        <v>0.83847146544307427</v>
      </c>
    </row>
    <row r="42" spans="1:11" ht="15" customHeight="1" x14ac:dyDescent="0.2">
      <c r="A42" s="125"/>
      <c r="B42" s="125"/>
      <c r="C42" s="125"/>
      <c r="D42" s="190"/>
      <c r="E42" s="190"/>
      <c r="F42" s="190"/>
      <c r="G42" s="190"/>
      <c r="H42" s="190"/>
    </row>
    <row r="44" spans="1:11" ht="15.75" x14ac:dyDescent="0.25">
      <c r="E44" s="618" t="s">
        <v>868</v>
      </c>
      <c r="F44" s="618"/>
      <c r="G44" s="618"/>
      <c r="H44" s="618"/>
    </row>
    <row r="45" spans="1:11" ht="15.75" x14ac:dyDescent="0.25">
      <c r="E45" s="618" t="s">
        <v>869</v>
      </c>
      <c r="F45" s="618"/>
      <c r="G45" s="618"/>
      <c r="H45" s="618"/>
    </row>
  </sheetData>
  <mergeCells count="11">
    <mergeCell ref="E45:H45"/>
    <mergeCell ref="N6:O6"/>
    <mergeCell ref="A7:A8"/>
    <mergeCell ref="B7:B8"/>
    <mergeCell ref="C7:C8"/>
    <mergeCell ref="F6:H6"/>
    <mergeCell ref="A2:H2"/>
    <mergeCell ref="A3:H3"/>
    <mergeCell ref="A5:H5"/>
    <mergeCell ref="D7:H7"/>
    <mergeCell ref="E44:H44"/>
  </mergeCells>
  <printOptions horizontalCentered="1"/>
  <pageMargins left="0.52" right="0.52" top="0.47" bottom="0" header="0.31496062992125984" footer="0.31496062992125984"/>
  <pageSetup paperSize="9" scale="83" orientation="landscape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opLeftCell="A22" zoomScaleSheetLayoutView="86" workbookViewId="0">
      <selection activeCell="K40" sqref="K40"/>
    </sheetView>
  </sheetViews>
  <sheetFormatPr defaultColWidth="9.140625" defaultRowHeight="12.75" x14ac:dyDescent="0.2"/>
  <cols>
    <col min="1" max="1" width="9.28515625" style="5" customWidth="1"/>
    <col min="2" max="3" width="8.5703125" style="5" customWidth="1"/>
    <col min="4" max="4" width="12" style="5" customWidth="1"/>
    <col min="5" max="5" width="8.5703125" style="5" customWidth="1"/>
    <col min="6" max="6" width="9.5703125" style="5" customWidth="1"/>
    <col min="7" max="7" width="8.5703125" style="5" customWidth="1"/>
    <col min="8" max="8" width="11.7109375" style="5" customWidth="1"/>
    <col min="9" max="15" width="8.5703125" style="5" customWidth="1"/>
    <col min="16" max="16" width="8.42578125" style="5" customWidth="1"/>
    <col min="17" max="19" width="8.5703125" style="5" customWidth="1"/>
    <col min="20" max="20" width="9.7109375" style="5" customWidth="1"/>
    <col min="21" max="16384" width="9.140625" style="5"/>
  </cols>
  <sheetData>
    <row r="1" spans="1:19" x14ac:dyDescent="0.2">
      <c r="A1" s="5" t="s">
        <v>11</v>
      </c>
      <c r="H1" s="518"/>
      <c r="I1" s="518"/>
      <c r="R1" s="552" t="s">
        <v>52</v>
      </c>
      <c r="S1" s="552"/>
    </row>
    <row r="2" spans="1:19" s="4" customFormat="1" ht="15.75" x14ac:dyDescent="0.25">
      <c r="A2" s="553" t="s">
        <v>0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</row>
    <row r="3" spans="1:19" s="4" customFormat="1" ht="20.25" customHeight="1" x14ac:dyDescent="0.3">
      <c r="A3" s="554" t="s">
        <v>646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  <c r="S3" s="554"/>
    </row>
    <row r="5" spans="1:19" s="4" customFormat="1" ht="15.75" x14ac:dyDescent="0.25">
      <c r="A5" s="555" t="s">
        <v>647</v>
      </c>
      <c r="B5" s="555"/>
      <c r="C5" s="555"/>
      <c r="D5" s="555"/>
      <c r="E5" s="555"/>
      <c r="F5" s="555"/>
      <c r="G5" s="555"/>
      <c r="H5" s="555"/>
      <c r="I5" s="555"/>
      <c r="J5" s="555"/>
      <c r="K5" s="555"/>
      <c r="L5" s="555"/>
      <c r="M5" s="555"/>
      <c r="N5" s="555"/>
      <c r="O5" s="555"/>
      <c r="P5" s="555"/>
      <c r="Q5" s="555"/>
      <c r="R5" s="555"/>
      <c r="S5" s="555"/>
    </row>
    <row r="6" spans="1:19" x14ac:dyDescent="0.2">
      <c r="A6" s="21" t="s">
        <v>883</v>
      </c>
      <c r="B6" s="21"/>
    </row>
    <row r="7" spans="1:19" x14ac:dyDescent="0.2">
      <c r="A7" s="556" t="s">
        <v>166</v>
      </c>
      <c r="B7" s="556"/>
      <c r="C7" s="556"/>
      <c r="D7" s="556"/>
      <c r="E7" s="556"/>
      <c r="F7" s="556"/>
      <c r="G7" s="556"/>
      <c r="H7" s="556"/>
      <c r="I7" s="556"/>
      <c r="R7" s="18"/>
      <c r="S7" s="18"/>
    </row>
    <row r="9" spans="1:19" ht="18" customHeight="1" x14ac:dyDescent="0.2">
      <c r="A9" s="175"/>
      <c r="B9" s="523" t="s">
        <v>39</v>
      </c>
      <c r="C9" s="523"/>
      <c r="D9" s="523" t="s">
        <v>40</v>
      </c>
      <c r="E9" s="523"/>
      <c r="F9" s="523" t="s">
        <v>41</v>
      </c>
      <c r="G9" s="523"/>
      <c r="H9" s="557" t="s">
        <v>42</v>
      </c>
      <c r="I9" s="557"/>
      <c r="J9" s="523" t="s">
        <v>43</v>
      </c>
      <c r="K9" s="523"/>
      <c r="L9" s="14" t="s">
        <v>16</v>
      </c>
    </row>
    <row r="10" spans="1:19" s="47" customFormat="1" ht="13.5" customHeight="1" x14ac:dyDescent="0.2">
      <c r="A10" s="174">
        <v>1</v>
      </c>
      <c r="B10" s="538">
        <v>2</v>
      </c>
      <c r="C10" s="538"/>
      <c r="D10" s="538">
        <v>3</v>
      </c>
      <c r="E10" s="538"/>
      <c r="F10" s="538">
        <v>4</v>
      </c>
      <c r="G10" s="538"/>
      <c r="H10" s="538">
        <v>5</v>
      </c>
      <c r="I10" s="538"/>
      <c r="J10" s="538">
        <v>6</v>
      </c>
      <c r="K10" s="538"/>
      <c r="L10" s="174">
        <v>7</v>
      </c>
    </row>
    <row r="11" spans="1:19" x14ac:dyDescent="0.2">
      <c r="A11" s="169" t="s">
        <v>44</v>
      </c>
      <c r="B11" s="545">
        <v>1519</v>
      </c>
      <c r="C11" s="545"/>
      <c r="D11" s="545">
        <v>1160</v>
      </c>
      <c r="E11" s="545"/>
      <c r="F11" s="545">
        <v>3090</v>
      </c>
      <c r="G11" s="545"/>
      <c r="H11" s="545">
        <v>676</v>
      </c>
      <c r="I11" s="545"/>
      <c r="J11" s="545">
        <v>537</v>
      </c>
      <c r="K11" s="545"/>
      <c r="L11" s="168">
        <f>SUM(B11:K11)</f>
        <v>6982</v>
      </c>
    </row>
    <row r="12" spans="1:19" x14ac:dyDescent="0.2">
      <c r="A12" s="169" t="s">
        <v>45</v>
      </c>
      <c r="B12" s="545">
        <v>11000</v>
      </c>
      <c r="C12" s="545"/>
      <c r="D12" s="545">
        <v>8700</v>
      </c>
      <c r="E12" s="545"/>
      <c r="F12" s="545">
        <v>22074</v>
      </c>
      <c r="G12" s="545"/>
      <c r="H12" s="545">
        <v>2528</v>
      </c>
      <c r="I12" s="545"/>
      <c r="J12" s="545">
        <v>1677</v>
      </c>
      <c r="K12" s="545"/>
      <c r="L12" s="397">
        <f>SUM(B12:K12)</f>
        <v>45979</v>
      </c>
    </row>
    <row r="13" spans="1:19" x14ac:dyDescent="0.2">
      <c r="A13" s="169" t="s">
        <v>16</v>
      </c>
      <c r="B13" s="549">
        <f>SUM(B11:C12)</f>
        <v>12519</v>
      </c>
      <c r="C13" s="549"/>
      <c r="D13" s="549">
        <f>SUM(D11:E12)</f>
        <v>9860</v>
      </c>
      <c r="E13" s="549"/>
      <c r="F13" s="549">
        <f>SUM(F11:G12)</f>
        <v>25164</v>
      </c>
      <c r="G13" s="549"/>
      <c r="H13" s="549">
        <f>SUM(H11:I12)</f>
        <v>3204</v>
      </c>
      <c r="I13" s="549"/>
      <c r="J13" s="549">
        <f>SUM(J11:K12)</f>
        <v>2214</v>
      </c>
      <c r="K13" s="549"/>
      <c r="L13" s="169">
        <f>SUM(L11:L12)</f>
        <v>52961</v>
      </c>
    </row>
    <row r="14" spans="1:19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9" x14ac:dyDescent="0.2">
      <c r="A15" s="561" t="s">
        <v>433</v>
      </c>
      <c r="B15" s="561"/>
      <c r="C15" s="561"/>
      <c r="D15" s="561"/>
      <c r="E15" s="561"/>
      <c r="F15" s="561"/>
      <c r="G15" s="561"/>
      <c r="H15" s="3"/>
      <c r="I15" s="3"/>
      <c r="J15" s="3"/>
      <c r="K15" s="3"/>
      <c r="L15" s="3"/>
    </row>
    <row r="16" spans="1:19" ht="12.75" customHeight="1" x14ac:dyDescent="0.2">
      <c r="A16" s="563" t="s">
        <v>175</v>
      </c>
      <c r="B16" s="564"/>
      <c r="C16" s="562" t="s">
        <v>204</v>
      </c>
      <c r="D16" s="562"/>
      <c r="E16" s="169" t="s">
        <v>16</v>
      </c>
      <c r="I16" s="3"/>
      <c r="J16" s="3"/>
      <c r="K16" s="3"/>
      <c r="L16" s="3"/>
    </row>
    <row r="17" spans="1:20" x14ac:dyDescent="0.2">
      <c r="A17" s="534">
        <v>600</v>
      </c>
      <c r="B17" s="535"/>
      <c r="C17" s="534">
        <v>400</v>
      </c>
      <c r="D17" s="535"/>
      <c r="E17" s="169">
        <v>1000</v>
      </c>
      <c r="I17" s="3"/>
      <c r="J17" s="3"/>
      <c r="K17" s="3"/>
      <c r="L17" s="3"/>
    </row>
    <row r="18" spans="1:20" x14ac:dyDescent="0.2">
      <c r="A18" s="186"/>
      <c r="B18" s="186"/>
      <c r="C18" s="186"/>
      <c r="D18" s="186"/>
      <c r="E18" s="186"/>
      <c r="F18" s="186"/>
      <c r="G18" s="186"/>
      <c r="H18" s="3"/>
      <c r="I18" s="3"/>
      <c r="J18" s="3"/>
      <c r="K18" s="3"/>
      <c r="L18" s="3"/>
    </row>
    <row r="20" spans="1:20" ht="19.149999999999999" customHeight="1" x14ac:dyDescent="0.2">
      <c r="A20" s="558" t="s">
        <v>167</v>
      </c>
      <c r="B20" s="558"/>
      <c r="C20" s="558"/>
      <c r="D20" s="558"/>
      <c r="E20" s="558"/>
      <c r="F20" s="558"/>
      <c r="G20" s="558"/>
      <c r="H20" s="558"/>
      <c r="I20" s="558"/>
      <c r="J20" s="558"/>
      <c r="K20" s="558"/>
      <c r="L20" s="558"/>
      <c r="M20" s="558"/>
      <c r="N20" s="558"/>
      <c r="O20" s="558"/>
      <c r="P20" s="558"/>
      <c r="Q20" s="558"/>
      <c r="R20" s="558"/>
      <c r="S20" s="558"/>
    </row>
    <row r="21" spans="1:20" x14ac:dyDescent="0.2">
      <c r="A21" s="523" t="s">
        <v>20</v>
      </c>
      <c r="B21" s="523" t="s">
        <v>46</v>
      </c>
      <c r="C21" s="523"/>
      <c r="D21" s="523"/>
      <c r="E21" s="548" t="s">
        <v>21</v>
      </c>
      <c r="F21" s="548"/>
      <c r="G21" s="548"/>
      <c r="H21" s="548"/>
      <c r="I21" s="548"/>
      <c r="J21" s="548"/>
      <c r="K21" s="548"/>
      <c r="L21" s="548"/>
      <c r="M21" s="549" t="s">
        <v>22</v>
      </c>
      <c r="N21" s="549"/>
      <c r="O21" s="549"/>
      <c r="P21" s="549"/>
      <c r="Q21" s="549"/>
      <c r="R21" s="549"/>
      <c r="S21" s="549"/>
      <c r="T21" s="549"/>
    </row>
    <row r="22" spans="1:20" ht="33.75" customHeight="1" x14ac:dyDescent="0.2">
      <c r="A22" s="523"/>
      <c r="B22" s="523"/>
      <c r="C22" s="523"/>
      <c r="D22" s="523"/>
      <c r="E22" s="530" t="s">
        <v>131</v>
      </c>
      <c r="F22" s="532"/>
      <c r="G22" s="530" t="s">
        <v>168</v>
      </c>
      <c r="H22" s="532"/>
      <c r="I22" s="523" t="s">
        <v>47</v>
      </c>
      <c r="J22" s="523"/>
      <c r="K22" s="530" t="s">
        <v>89</v>
      </c>
      <c r="L22" s="532"/>
      <c r="M22" s="530" t="s">
        <v>90</v>
      </c>
      <c r="N22" s="532"/>
      <c r="O22" s="530" t="s">
        <v>168</v>
      </c>
      <c r="P22" s="532"/>
      <c r="Q22" s="523" t="s">
        <v>47</v>
      </c>
      <c r="R22" s="523"/>
      <c r="S22" s="523" t="s">
        <v>89</v>
      </c>
      <c r="T22" s="523"/>
    </row>
    <row r="23" spans="1:20" s="47" customFormat="1" ht="15.75" customHeight="1" x14ac:dyDescent="0.2">
      <c r="A23" s="174">
        <v>1</v>
      </c>
      <c r="B23" s="539">
        <v>2</v>
      </c>
      <c r="C23" s="540"/>
      <c r="D23" s="541"/>
      <c r="E23" s="539">
        <v>3</v>
      </c>
      <c r="F23" s="541"/>
      <c r="G23" s="539">
        <v>4</v>
      </c>
      <c r="H23" s="541"/>
      <c r="I23" s="538">
        <v>5</v>
      </c>
      <c r="J23" s="538"/>
      <c r="K23" s="538">
        <v>6</v>
      </c>
      <c r="L23" s="538"/>
      <c r="M23" s="539">
        <v>3</v>
      </c>
      <c r="N23" s="541"/>
      <c r="O23" s="539">
        <v>4</v>
      </c>
      <c r="P23" s="541"/>
      <c r="Q23" s="538">
        <v>5</v>
      </c>
      <c r="R23" s="538"/>
      <c r="S23" s="538">
        <v>6</v>
      </c>
      <c r="T23" s="538"/>
    </row>
    <row r="24" spans="1:20" ht="27.75" customHeight="1" x14ac:dyDescent="0.2">
      <c r="A24" s="185">
        <v>1</v>
      </c>
      <c r="B24" s="542" t="s">
        <v>495</v>
      </c>
      <c r="C24" s="543"/>
      <c r="D24" s="544"/>
      <c r="E24" s="546">
        <v>100</v>
      </c>
      <c r="F24" s="547"/>
      <c r="G24" s="550" t="s">
        <v>359</v>
      </c>
      <c r="H24" s="551"/>
      <c r="I24" s="546">
        <v>350</v>
      </c>
      <c r="J24" s="547"/>
      <c r="K24" s="546">
        <v>6</v>
      </c>
      <c r="L24" s="547"/>
      <c r="M24" s="546">
        <v>150</v>
      </c>
      <c r="N24" s="547"/>
      <c r="O24" s="550" t="s">
        <v>359</v>
      </c>
      <c r="P24" s="551"/>
      <c r="Q24" s="546">
        <v>510</v>
      </c>
      <c r="R24" s="547"/>
      <c r="S24" s="546">
        <v>12</v>
      </c>
      <c r="T24" s="547"/>
    </row>
    <row r="25" spans="1:20" x14ac:dyDescent="0.2">
      <c r="A25" s="185">
        <v>2</v>
      </c>
      <c r="B25" s="520" t="s">
        <v>48</v>
      </c>
      <c r="C25" s="521"/>
      <c r="D25" s="522"/>
      <c r="E25" s="526">
        <v>20</v>
      </c>
      <c r="F25" s="527"/>
      <c r="G25" s="528">
        <v>1.38</v>
      </c>
      <c r="H25" s="529"/>
      <c r="I25" s="526">
        <v>60</v>
      </c>
      <c r="J25" s="527"/>
      <c r="K25" s="526">
        <v>4</v>
      </c>
      <c r="L25" s="527"/>
      <c r="M25" s="526">
        <v>30</v>
      </c>
      <c r="N25" s="527"/>
      <c r="O25" s="528">
        <v>2</v>
      </c>
      <c r="P25" s="529"/>
      <c r="Q25" s="526">
        <v>100</v>
      </c>
      <c r="R25" s="527"/>
      <c r="S25" s="526">
        <v>4</v>
      </c>
      <c r="T25" s="527"/>
    </row>
    <row r="26" spans="1:20" x14ac:dyDescent="0.2">
      <c r="A26" s="185">
        <v>3</v>
      </c>
      <c r="B26" s="520" t="s">
        <v>169</v>
      </c>
      <c r="C26" s="521"/>
      <c r="D26" s="522"/>
      <c r="E26" s="526">
        <v>50</v>
      </c>
      <c r="F26" s="527"/>
      <c r="G26" s="528">
        <v>0.92</v>
      </c>
      <c r="H26" s="529"/>
      <c r="I26" s="559">
        <v>25</v>
      </c>
      <c r="J26" s="560"/>
      <c r="K26" s="559">
        <v>0</v>
      </c>
      <c r="L26" s="560"/>
      <c r="M26" s="559">
        <v>75</v>
      </c>
      <c r="N26" s="560"/>
      <c r="O26" s="565">
        <v>1.48</v>
      </c>
      <c r="P26" s="566"/>
      <c r="Q26" s="559">
        <v>30</v>
      </c>
      <c r="R26" s="560"/>
      <c r="S26" s="559">
        <v>0</v>
      </c>
      <c r="T26" s="560"/>
    </row>
    <row r="27" spans="1:20" x14ac:dyDescent="0.2">
      <c r="A27" s="185">
        <v>4</v>
      </c>
      <c r="B27" s="520" t="s">
        <v>49</v>
      </c>
      <c r="C27" s="521"/>
      <c r="D27" s="522"/>
      <c r="E27" s="526">
        <v>5</v>
      </c>
      <c r="F27" s="527"/>
      <c r="G27" s="528">
        <v>0.57999999999999996</v>
      </c>
      <c r="H27" s="529"/>
      <c r="I27" s="559">
        <v>35</v>
      </c>
      <c r="J27" s="560"/>
      <c r="K27" s="559">
        <v>2</v>
      </c>
      <c r="L27" s="560"/>
      <c r="M27" s="559">
        <v>7.5</v>
      </c>
      <c r="N27" s="560"/>
      <c r="O27" s="565">
        <v>0.87</v>
      </c>
      <c r="P27" s="566"/>
      <c r="Q27" s="559">
        <v>55</v>
      </c>
      <c r="R27" s="560"/>
      <c r="S27" s="559">
        <v>4</v>
      </c>
      <c r="T27" s="560"/>
    </row>
    <row r="28" spans="1:20" x14ac:dyDescent="0.2">
      <c r="A28" s="185">
        <v>5</v>
      </c>
      <c r="B28" s="520" t="s">
        <v>50</v>
      </c>
      <c r="C28" s="521"/>
      <c r="D28" s="522"/>
      <c r="E28" s="526" t="s">
        <v>850</v>
      </c>
      <c r="F28" s="527"/>
      <c r="G28" s="528">
        <v>0.56999999999999995</v>
      </c>
      <c r="H28" s="529"/>
      <c r="I28" s="526">
        <v>0</v>
      </c>
      <c r="J28" s="527"/>
      <c r="K28" s="526">
        <v>0</v>
      </c>
      <c r="L28" s="527"/>
      <c r="M28" s="526" t="s">
        <v>850</v>
      </c>
      <c r="N28" s="527"/>
      <c r="O28" s="528">
        <v>0.9</v>
      </c>
      <c r="P28" s="529"/>
      <c r="Q28" s="526">
        <v>0</v>
      </c>
      <c r="R28" s="527"/>
      <c r="S28" s="526">
        <v>0</v>
      </c>
      <c r="T28" s="527"/>
    </row>
    <row r="29" spans="1:20" x14ac:dyDescent="0.2">
      <c r="A29" s="185">
        <v>6</v>
      </c>
      <c r="B29" s="520" t="s">
        <v>51</v>
      </c>
      <c r="C29" s="521"/>
      <c r="D29" s="522"/>
      <c r="E29" s="526" t="s">
        <v>850</v>
      </c>
      <c r="F29" s="527"/>
      <c r="G29" s="528">
        <v>0.68</v>
      </c>
      <c r="H29" s="529"/>
      <c r="I29" s="526">
        <v>0</v>
      </c>
      <c r="J29" s="527"/>
      <c r="K29" s="526">
        <v>0</v>
      </c>
      <c r="L29" s="527"/>
      <c r="M29" s="526" t="s">
        <v>850</v>
      </c>
      <c r="N29" s="527"/>
      <c r="O29" s="528">
        <v>0.93</v>
      </c>
      <c r="P29" s="529"/>
      <c r="Q29" s="526">
        <v>0</v>
      </c>
      <c r="R29" s="527"/>
      <c r="S29" s="526">
        <v>0</v>
      </c>
      <c r="T29" s="527"/>
    </row>
    <row r="30" spans="1:20" x14ac:dyDescent="0.2">
      <c r="A30" s="185">
        <v>7</v>
      </c>
      <c r="B30" s="536" t="s">
        <v>170</v>
      </c>
      <c r="C30" s="536"/>
      <c r="D30" s="536"/>
      <c r="E30" s="524">
        <v>0</v>
      </c>
      <c r="F30" s="525"/>
      <c r="G30" s="528">
        <v>2</v>
      </c>
      <c r="H30" s="529"/>
      <c r="I30" s="524">
        <v>160</v>
      </c>
      <c r="J30" s="525"/>
      <c r="K30" s="524">
        <v>12</v>
      </c>
      <c r="L30" s="525"/>
      <c r="M30" s="524">
        <v>0</v>
      </c>
      <c r="N30" s="525"/>
      <c r="O30" s="528">
        <v>2</v>
      </c>
      <c r="P30" s="529"/>
      <c r="Q30" s="524">
        <v>160</v>
      </c>
      <c r="R30" s="525"/>
      <c r="S30" s="524">
        <v>12</v>
      </c>
      <c r="T30" s="525"/>
    </row>
    <row r="31" spans="1:20" x14ac:dyDescent="0.2">
      <c r="A31" s="185"/>
      <c r="B31" s="523" t="s">
        <v>16</v>
      </c>
      <c r="C31" s="523"/>
      <c r="D31" s="523"/>
      <c r="E31" s="524">
        <f>SUM(E24:F30)</f>
        <v>175</v>
      </c>
      <c r="F31" s="525"/>
      <c r="G31" s="524">
        <f>SUM(G25:G30)</f>
        <v>6.13</v>
      </c>
      <c r="H31" s="525"/>
      <c r="I31" s="524">
        <f>SUM(I24:J30)</f>
        <v>630</v>
      </c>
      <c r="J31" s="525"/>
      <c r="K31" s="524">
        <f>SUM(K24:L30)</f>
        <v>24</v>
      </c>
      <c r="L31" s="525"/>
      <c r="M31" s="524">
        <f>SUM(M24:N30)</f>
        <v>262.5</v>
      </c>
      <c r="N31" s="525"/>
      <c r="O31" s="567">
        <f>SUM(O25:O30)</f>
        <v>8.18</v>
      </c>
      <c r="P31" s="568"/>
      <c r="Q31" s="524">
        <f>SUM(Q24:R30)</f>
        <v>855</v>
      </c>
      <c r="R31" s="525"/>
      <c r="S31" s="524">
        <f>SUM(S24:T30)</f>
        <v>32</v>
      </c>
      <c r="T31" s="525"/>
    </row>
    <row r="32" spans="1:20" x14ac:dyDescent="0.2">
      <c r="A32" s="71"/>
      <c r="B32" s="72"/>
      <c r="C32" s="72"/>
      <c r="D32" s="72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ht="12.75" customHeight="1" x14ac:dyDescent="0.2">
      <c r="A33" s="143" t="s">
        <v>412</v>
      </c>
      <c r="B33" s="537" t="s">
        <v>471</v>
      </c>
      <c r="C33" s="537"/>
      <c r="D33" s="537"/>
      <c r="E33" s="537"/>
      <c r="F33" s="537"/>
      <c r="G33" s="537"/>
      <c r="H33" s="537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x14ac:dyDescent="0.2">
      <c r="A34" s="143"/>
      <c r="B34" s="72"/>
      <c r="C34" s="72"/>
      <c r="D34" s="7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s="18" customFormat="1" ht="17.25" customHeight="1" x14ac:dyDescent="0.2">
      <c r="A35" s="583" t="s">
        <v>20</v>
      </c>
      <c r="B35" s="570" t="s">
        <v>413</v>
      </c>
      <c r="C35" s="571"/>
      <c r="D35" s="572"/>
      <c r="E35" s="530" t="s">
        <v>21</v>
      </c>
      <c r="F35" s="531"/>
      <c r="G35" s="531"/>
      <c r="H35" s="531"/>
      <c r="I35" s="531"/>
      <c r="J35" s="532"/>
      <c r="K35" s="549" t="s">
        <v>22</v>
      </c>
      <c r="L35" s="549"/>
      <c r="M35" s="549"/>
      <c r="N35" s="549"/>
      <c r="O35" s="549"/>
      <c r="P35" s="549"/>
      <c r="Q35" s="580"/>
      <c r="R35" s="580"/>
      <c r="S35" s="580"/>
      <c r="T35" s="580"/>
    </row>
    <row r="36" spans="1:20" x14ac:dyDescent="0.2">
      <c r="A36" s="584"/>
      <c r="B36" s="573"/>
      <c r="C36" s="574"/>
      <c r="D36" s="575"/>
      <c r="E36" s="534" t="s">
        <v>430</v>
      </c>
      <c r="F36" s="535"/>
      <c r="G36" s="534" t="s">
        <v>431</v>
      </c>
      <c r="H36" s="535"/>
      <c r="I36" s="534" t="s">
        <v>432</v>
      </c>
      <c r="J36" s="535"/>
      <c r="K36" s="549" t="s">
        <v>430</v>
      </c>
      <c r="L36" s="549"/>
      <c r="M36" s="549" t="s">
        <v>431</v>
      </c>
      <c r="N36" s="549"/>
      <c r="O36" s="549" t="s">
        <v>432</v>
      </c>
      <c r="P36" s="549"/>
      <c r="Q36" s="3"/>
      <c r="R36" s="3"/>
      <c r="S36" s="3"/>
      <c r="T36" s="3"/>
    </row>
    <row r="37" spans="1:20" x14ac:dyDescent="0.2">
      <c r="A37" s="185">
        <v>1</v>
      </c>
      <c r="B37" s="524" t="s">
        <v>853</v>
      </c>
      <c r="C37" s="533"/>
      <c r="D37" s="525"/>
      <c r="E37" s="524" t="s">
        <v>851</v>
      </c>
      <c r="F37" s="525"/>
      <c r="G37" s="524">
        <v>4</v>
      </c>
      <c r="H37" s="525"/>
      <c r="I37" s="524" t="s">
        <v>852</v>
      </c>
      <c r="J37" s="525"/>
      <c r="K37" s="524" t="s">
        <v>851</v>
      </c>
      <c r="L37" s="525"/>
      <c r="M37" s="524">
        <v>4</v>
      </c>
      <c r="N37" s="525"/>
      <c r="O37" s="524" t="s">
        <v>852</v>
      </c>
      <c r="P37" s="525"/>
      <c r="Q37" s="3"/>
      <c r="R37" s="3"/>
      <c r="S37" s="3"/>
      <c r="T37" s="3"/>
    </row>
    <row r="40" spans="1:20" ht="13.9" customHeight="1" x14ac:dyDescent="0.25">
      <c r="A40" s="579" t="s">
        <v>181</v>
      </c>
      <c r="B40" s="579"/>
      <c r="C40" s="579"/>
      <c r="D40" s="579"/>
      <c r="E40" s="579"/>
      <c r="F40" s="579"/>
      <c r="G40" s="579"/>
      <c r="H40" s="579"/>
      <c r="I40" s="579"/>
    </row>
    <row r="41" spans="1:20" ht="13.9" customHeight="1" x14ac:dyDescent="0.25">
      <c r="A41" s="581" t="s">
        <v>54</v>
      </c>
      <c r="B41" s="581" t="s">
        <v>21</v>
      </c>
      <c r="C41" s="581"/>
      <c r="D41" s="581"/>
      <c r="E41" s="576" t="s">
        <v>22</v>
      </c>
      <c r="F41" s="576"/>
      <c r="G41" s="576"/>
      <c r="H41" s="577" t="s">
        <v>144</v>
      </c>
      <c r="I41" s="199"/>
    </row>
    <row r="42" spans="1:20" ht="15" x14ac:dyDescent="0.25">
      <c r="A42" s="581"/>
      <c r="B42" s="172" t="s">
        <v>171</v>
      </c>
      <c r="C42" s="179" t="s">
        <v>96</v>
      </c>
      <c r="D42" s="172" t="s">
        <v>16</v>
      </c>
      <c r="E42" s="172" t="s">
        <v>171</v>
      </c>
      <c r="F42" s="179" t="s">
        <v>96</v>
      </c>
      <c r="G42" s="172" t="s">
        <v>16</v>
      </c>
      <c r="H42" s="578"/>
      <c r="I42" s="199"/>
    </row>
    <row r="43" spans="1:20" ht="14.25" x14ac:dyDescent="0.2">
      <c r="A43" s="17" t="s">
        <v>519</v>
      </c>
      <c r="B43" s="282">
        <v>2.48</v>
      </c>
      <c r="C43" s="282">
        <v>3.65</v>
      </c>
      <c r="D43" s="282">
        <f>SUM(B43:C43)</f>
        <v>6.13</v>
      </c>
      <c r="E43" s="282">
        <v>3.71</v>
      </c>
      <c r="F43" s="282">
        <v>4.47</v>
      </c>
      <c r="G43" s="282">
        <f>SUM(E43:F43)</f>
        <v>8.18</v>
      </c>
      <c r="H43" s="283" t="s">
        <v>972</v>
      </c>
      <c r="I43" s="199"/>
    </row>
    <row r="44" spans="1:20" ht="14.25" x14ac:dyDescent="0.2">
      <c r="A44" s="17" t="s">
        <v>854</v>
      </c>
      <c r="B44" s="282">
        <v>2.48</v>
      </c>
      <c r="C44" s="282">
        <v>3.65</v>
      </c>
      <c r="D44" s="282">
        <f>SUM(B44:C44)</f>
        <v>6.13</v>
      </c>
      <c r="E44" s="282">
        <v>3.71</v>
      </c>
      <c r="F44" s="282">
        <v>4.47</v>
      </c>
      <c r="G44" s="282">
        <f>SUM(E44:F44)</f>
        <v>8.18</v>
      </c>
      <c r="H44" s="283" t="s">
        <v>172</v>
      </c>
      <c r="I44" s="199"/>
    </row>
    <row r="45" spans="1:20" ht="15" customHeight="1" x14ac:dyDescent="0.2">
      <c r="A45" s="582" t="s">
        <v>233</v>
      </c>
      <c r="B45" s="582"/>
      <c r="C45" s="582"/>
      <c r="D45" s="582"/>
      <c r="E45" s="582"/>
      <c r="F45" s="582"/>
      <c r="G45" s="582"/>
      <c r="H45" s="582"/>
      <c r="I45" s="582"/>
      <c r="J45" s="582"/>
      <c r="K45" s="582"/>
      <c r="L45" s="582"/>
      <c r="M45" s="582"/>
      <c r="N45" s="582"/>
      <c r="O45" s="582"/>
      <c r="P45" s="582"/>
      <c r="Q45" s="582"/>
      <c r="R45" s="582"/>
      <c r="S45" s="582"/>
      <c r="T45" s="582"/>
    </row>
    <row r="46" spans="1:20" ht="15" x14ac:dyDescent="0.25">
      <c r="A46" s="18"/>
      <c r="B46" s="144"/>
      <c r="C46" s="144"/>
      <c r="D46" s="170"/>
      <c r="E46" s="170"/>
      <c r="F46" s="173"/>
      <c r="G46" s="173"/>
      <c r="H46" s="173"/>
      <c r="I46" s="199"/>
    </row>
    <row r="48" spans="1:20" s="323" customFormat="1" ht="12.75" customHeight="1" x14ac:dyDescent="0.2">
      <c r="A48" s="322"/>
      <c r="B48" s="322"/>
      <c r="C48" s="322"/>
      <c r="D48" s="322"/>
    </row>
    <row r="49" spans="15:19" x14ac:dyDescent="0.2">
      <c r="O49" s="324" t="s">
        <v>868</v>
      </c>
      <c r="P49" s="324"/>
      <c r="Q49" s="324"/>
    </row>
    <row r="50" spans="15:19" x14ac:dyDescent="0.2">
      <c r="O50" s="569" t="s">
        <v>869</v>
      </c>
      <c r="P50" s="569"/>
      <c r="Q50" s="569"/>
      <c r="R50" s="569"/>
      <c r="S50" s="569"/>
    </row>
  </sheetData>
  <mergeCells count="157">
    <mergeCell ref="O50:S50"/>
    <mergeCell ref="M36:N36"/>
    <mergeCell ref="O36:P36"/>
    <mergeCell ref="K37:L37"/>
    <mergeCell ref="K36:L36"/>
    <mergeCell ref="E36:F36"/>
    <mergeCell ref="E37:F37"/>
    <mergeCell ref="B35:D36"/>
    <mergeCell ref="K35:P35"/>
    <mergeCell ref="M37:N37"/>
    <mergeCell ref="O37:P37"/>
    <mergeCell ref="E41:G41"/>
    <mergeCell ref="H41:H42"/>
    <mergeCell ref="A40:I40"/>
    <mergeCell ref="S35:T35"/>
    <mergeCell ref="Q35:R35"/>
    <mergeCell ref="A41:A42"/>
    <mergeCell ref="A45:T45"/>
    <mergeCell ref="B41:D41"/>
    <mergeCell ref="A35:A36"/>
    <mergeCell ref="S31:T31"/>
    <mergeCell ref="M30:N30"/>
    <mergeCell ref="Q30:R30"/>
    <mergeCell ref="S30:T30"/>
    <mergeCell ref="O30:P30"/>
    <mergeCell ref="S27:T27"/>
    <mergeCell ref="O27:P27"/>
    <mergeCell ref="K30:L30"/>
    <mergeCell ref="M31:N31"/>
    <mergeCell ref="O31:P31"/>
    <mergeCell ref="Q31:R31"/>
    <mergeCell ref="K28:L28"/>
    <mergeCell ref="O28:P28"/>
    <mergeCell ref="M29:N29"/>
    <mergeCell ref="O29:P29"/>
    <mergeCell ref="K31:L31"/>
    <mergeCell ref="K29:L29"/>
    <mergeCell ref="Q29:R29"/>
    <mergeCell ref="Q27:R27"/>
    <mergeCell ref="S29:T29"/>
    <mergeCell ref="Q28:R28"/>
    <mergeCell ref="S28:T28"/>
    <mergeCell ref="M28:N28"/>
    <mergeCell ref="S24:T24"/>
    <mergeCell ref="O26:P26"/>
    <mergeCell ref="S26:T26"/>
    <mergeCell ref="Q23:R23"/>
    <mergeCell ref="O22:P22"/>
    <mergeCell ref="M26:N26"/>
    <mergeCell ref="M24:N24"/>
    <mergeCell ref="Q25:R25"/>
    <mergeCell ref="O23:P23"/>
    <mergeCell ref="A17:B17"/>
    <mergeCell ref="D12:E12"/>
    <mergeCell ref="F12:G12"/>
    <mergeCell ref="C17:D17"/>
    <mergeCell ref="I22:J22"/>
    <mergeCell ref="B13:C13"/>
    <mergeCell ref="M22:N22"/>
    <mergeCell ref="K22:L22"/>
    <mergeCell ref="O25:P25"/>
    <mergeCell ref="K25:L25"/>
    <mergeCell ref="K24:L24"/>
    <mergeCell ref="E25:F25"/>
    <mergeCell ref="G25:H25"/>
    <mergeCell ref="M23:N23"/>
    <mergeCell ref="M21:T21"/>
    <mergeCell ref="Q22:R22"/>
    <mergeCell ref="F13:G13"/>
    <mergeCell ref="B12:C12"/>
    <mergeCell ref="H13:I13"/>
    <mergeCell ref="I24:J24"/>
    <mergeCell ref="H12:I12"/>
    <mergeCell ref="A15:G15"/>
    <mergeCell ref="C16:D16"/>
    <mergeCell ref="A16:B16"/>
    <mergeCell ref="B26:D26"/>
    <mergeCell ref="B28:D28"/>
    <mergeCell ref="E28:F28"/>
    <mergeCell ref="G28:H28"/>
    <mergeCell ref="A20:S20"/>
    <mergeCell ref="I28:J28"/>
    <mergeCell ref="S23:T23"/>
    <mergeCell ref="M25:N25"/>
    <mergeCell ref="I26:J26"/>
    <mergeCell ref="K26:L26"/>
    <mergeCell ref="S25:T25"/>
    <mergeCell ref="Q24:R24"/>
    <mergeCell ref="I27:J27"/>
    <mergeCell ref="K27:L27"/>
    <mergeCell ref="O24:P24"/>
    <mergeCell ref="M27:N27"/>
    <mergeCell ref="Q26:R26"/>
    <mergeCell ref="E22:F22"/>
    <mergeCell ref="G23:H23"/>
    <mergeCell ref="I23:J23"/>
    <mergeCell ref="E26:F26"/>
    <mergeCell ref="G26:H26"/>
    <mergeCell ref="A21:A22"/>
    <mergeCell ref="S22:T22"/>
    <mergeCell ref="R1:S1"/>
    <mergeCell ref="A2:S2"/>
    <mergeCell ref="A3:S3"/>
    <mergeCell ref="A5:S5"/>
    <mergeCell ref="B9:C9"/>
    <mergeCell ref="A7:I7"/>
    <mergeCell ref="D9:E9"/>
    <mergeCell ref="F9:G9"/>
    <mergeCell ref="H1:I1"/>
    <mergeCell ref="J9:K9"/>
    <mergeCell ref="H9:I9"/>
    <mergeCell ref="D10:E10"/>
    <mergeCell ref="F10:G10"/>
    <mergeCell ref="H10:I10"/>
    <mergeCell ref="B10:C10"/>
    <mergeCell ref="B23:D23"/>
    <mergeCell ref="B24:D24"/>
    <mergeCell ref="B25:D25"/>
    <mergeCell ref="J10:K10"/>
    <mergeCell ref="I25:J25"/>
    <mergeCell ref="B11:C11"/>
    <mergeCell ref="E24:F24"/>
    <mergeCell ref="D11:E11"/>
    <mergeCell ref="E23:F23"/>
    <mergeCell ref="K23:L23"/>
    <mergeCell ref="B21:D22"/>
    <mergeCell ref="E21:L21"/>
    <mergeCell ref="J13:K13"/>
    <mergeCell ref="J11:K11"/>
    <mergeCell ref="F11:G11"/>
    <mergeCell ref="H11:I11"/>
    <mergeCell ref="G22:H22"/>
    <mergeCell ref="G24:H24"/>
    <mergeCell ref="J12:K12"/>
    <mergeCell ref="D13:E13"/>
    <mergeCell ref="B29:D29"/>
    <mergeCell ref="B31:D31"/>
    <mergeCell ref="E31:F31"/>
    <mergeCell ref="G31:H31"/>
    <mergeCell ref="B27:D27"/>
    <mergeCell ref="E27:F27"/>
    <mergeCell ref="G27:H27"/>
    <mergeCell ref="E35:J35"/>
    <mergeCell ref="B37:D37"/>
    <mergeCell ref="G36:H36"/>
    <mergeCell ref="G37:H37"/>
    <mergeCell ref="E29:F29"/>
    <mergeCell ref="G29:H29"/>
    <mergeCell ref="B30:D30"/>
    <mergeCell ref="B33:H33"/>
    <mergeCell ref="I29:J29"/>
    <mergeCell ref="E30:F30"/>
    <mergeCell ref="G30:H30"/>
    <mergeCell ref="I31:J31"/>
    <mergeCell ref="I36:J36"/>
    <mergeCell ref="I37:J37"/>
    <mergeCell ref="I30:J30"/>
  </mergeCells>
  <phoneticPr fontId="0" type="noConversion"/>
  <printOptions horizontalCentered="1"/>
  <pageMargins left="0.35" right="0.35" top="0.45" bottom="0" header="0.31496062992125984" footer="0.31496062992125984"/>
  <pageSetup paperSize="9" scale="7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opLeftCell="A7" zoomScaleSheetLayoutView="90" workbookViewId="0">
      <selection activeCell="M46" sqref="M46"/>
    </sheetView>
  </sheetViews>
  <sheetFormatPr defaultRowHeight="12.75" x14ac:dyDescent="0.2"/>
  <cols>
    <col min="1" max="1" width="9.140625" style="199"/>
    <col min="2" max="2" width="18.42578125" style="199" customWidth="1"/>
    <col min="3" max="3" width="16.7109375" style="199" customWidth="1"/>
    <col min="4" max="4" width="9.42578125" style="199" customWidth="1"/>
    <col min="5" max="5" width="9" style="199" customWidth="1"/>
    <col min="6" max="6" width="11.5703125" style="199" customWidth="1"/>
    <col min="7" max="8" width="10.42578125" style="199" customWidth="1"/>
    <col min="9" max="10" width="10.42578125" style="148" customWidth="1"/>
    <col min="11" max="11" width="10.5703125" style="199" customWidth="1"/>
    <col min="12" max="12" width="10.42578125" style="199" customWidth="1"/>
    <col min="13" max="13" width="11.5703125" style="199" customWidth="1"/>
    <col min="14" max="14" width="13" style="199" customWidth="1"/>
    <col min="15" max="16384" width="9.140625" style="199"/>
  </cols>
  <sheetData>
    <row r="1" spans="1:14" ht="15.75" x14ac:dyDescent="0.25">
      <c r="A1" s="553" t="s">
        <v>0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N1" s="243" t="s">
        <v>526</v>
      </c>
    </row>
    <row r="2" spans="1:14" ht="20.25" x14ac:dyDescent="0.3">
      <c r="A2" s="554" t="s">
        <v>646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</row>
    <row r="4" spans="1:14" ht="15.75" x14ac:dyDescent="0.25">
      <c r="A4" s="553" t="s">
        <v>525</v>
      </c>
      <c r="B4" s="553"/>
      <c r="C4" s="553"/>
      <c r="D4" s="553"/>
      <c r="E4" s="553"/>
      <c r="F4" s="553"/>
      <c r="G4" s="553"/>
      <c r="H4" s="553"/>
      <c r="I4" s="214"/>
      <c r="J4" s="214"/>
    </row>
    <row r="5" spans="1:14" x14ac:dyDescent="0.2">
      <c r="A5" s="94" t="s">
        <v>883</v>
      </c>
      <c r="B5" s="94"/>
      <c r="C5" s="94"/>
      <c r="D5" s="94"/>
      <c r="E5" s="94"/>
      <c r="F5" s="94"/>
      <c r="G5" s="94"/>
      <c r="L5" s="722" t="s">
        <v>895</v>
      </c>
      <c r="M5" s="722"/>
      <c r="N5" s="722"/>
    </row>
    <row r="6" spans="1:14" ht="28.5" customHeight="1" x14ac:dyDescent="0.2">
      <c r="A6" s="639" t="s">
        <v>2</v>
      </c>
      <c r="B6" s="639" t="s">
        <v>33</v>
      </c>
      <c r="C6" s="523" t="s">
        <v>405</v>
      </c>
      <c r="D6" s="531" t="s">
        <v>459</v>
      </c>
      <c r="E6" s="531"/>
      <c r="F6" s="531"/>
      <c r="G6" s="531"/>
      <c r="H6" s="532"/>
      <c r="I6" s="771" t="s">
        <v>552</v>
      </c>
      <c r="J6" s="771" t="s">
        <v>553</v>
      </c>
      <c r="K6" s="523" t="s">
        <v>505</v>
      </c>
      <c r="L6" s="523"/>
      <c r="M6" s="523"/>
      <c r="N6" s="523"/>
    </row>
    <row r="7" spans="1:14" ht="39" customHeight="1" x14ac:dyDescent="0.2">
      <c r="A7" s="640"/>
      <c r="B7" s="640"/>
      <c r="C7" s="523"/>
      <c r="D7" s="175" t="s">
        <v>458</v>
      </c>
      <c r="E7" s="175" t="s">
        <v>406</v>
      </c>
      <c r="F7" s="185" t="s">
        <v>407</v>
      </c>
      <c r="G7" s="175" t="s">
        <v>408</v>
      </c>
      <c r="H7" s="175" t="s">
        <v>43</v>
      </c>
      <c r="I7" s="771"/>
      <c r="J7" s="771"/>
      <c r="K7" s="175" t="s">
        <v>409</v>
      </c>
      <c r="L7" s="14" t="s">
        <v>506</v>
      </c>
      <c r="M7" s="175" t="s">
        <v>410</v>
      </c>
      <c r="N7" s="14" t="s">
        <v>411</v>
      </c>
    </row>
    <row r="8" spans="1:14" x14ac:dyDescent="0.2">
      <c r="A8" s="174" t="s">
        <v>269</v>
      </c>
      <c r="B8" s="174" t="s">
        <v>270</v>
      </c>
      <c r="C8" s="174" t="s">
        <v>271</v>
      </c>
      <c r="D8" s="174" t="s">
        <v>272</v>
      </c>
      <c r="E8" s="174" t="s">
        <v>273</v>
      </c>
      <c r="F8" s="174" t="s">
        <v>274</v>
      </c>
      <c r="G8" s="174" t="s">
        <v>275</v>
      </c>
      <c r="H8" s="174" t="s">
        <v>276</v>
      </c>
      <c r="I8" s="244" t="s">
        <v>297</v>
      </c>
      <c r="J8" s="244" t="s">
        <v>298</v>
      </c>
      <c r="K8" s="174" t="s">
        <v>299</v>
      </c>
      <c r="L8" s="174" t="s">
        <v>327</v>
      </c>
      <c r="M8" s="174" t="s">
        <v>328</v>
      </c>
      <c r="N8" s="174" t="s">
        <v>329</v>
      </c>
    </row>
    <row r="9" spans="1:14" x14ac:dyDescent="0.2">
      <c r="A9" s="235">
        <v>1</v>
      </c>
      <c r="B9" s="235" t="s">
        <v>844</v>
      </c>
      <c r="C9" s="396">
        <v>1152</v>
      </c>
      <c r="D9" s="396">
        <v>246</v>
      </c>
      <c r="E9" s="396">
        <v>22</v>
      </c>
      <c r="F9" s="396">
        <v>342</v>
      </c>
      <c r="G9" s="396">
        <v>52</v>
      </c>
      <c r="H9" s="396">
        <v>490</v>
      </c>
      <c r="I9" s="462">
        <v>1152</v>
      </c>
      <c r="J9" s="462">
        <v>1152</v>
      </c>
      <c r="K9" s="396">
        <v>1152</v>
      </c>
      <c r="L9" s="396">
        <v>917</v>
      </c>
      <c r="M9" s="396">
        <v>150</v>
      </c>
      <c r="N9" s="396">
        <v>1152</v>
      </c>
    </row>
    <row r="10" spans="1:14" x14ac:dyDescent="0.2">
      <c r="A10" s="235">
        <f>A9+1</f>
        <v>2</v>
      </c>
      <c r="B10" s="235" t="s">
        <v>809</v>
      </c>
      <c r="C10" s="396">
        <v>1324</v>
      </c>
      <c r="D10" s="396">
        <v>167</v>
      </c>
      <c r="E10" s="396">
        <v>386</v>
      </c>
      <c r="F10" s="396">
        <v>691</v>
      </c>
      <c r="G10" s="396">
        <v>8</v>
      </c>
      <c r="H10" s="396">
        <v>72</v>
      </c>
      <c r="I10" s="462">
        <v>1324</v>
      </c>
      <c r="J10" s="462">
        <v>1324</v>
      </c>
      <c r="K10" s="396">
        <v>1324</v>
      </c>
      <c r="L10" s="396">
        <v>702</v>
      </c>
      <c r="M10" s="396">
        <v>518</v>
      </c>
      <c r="N10" s="396">
        <v>1324</v>
      </c>
    </row>
    <row r="11" spans="1:14" x14ac:dyDescent="0.2">
      <c r="A11" s="235">
        <f t="shared" ref="A11:A39" si="0">A10+1</f>
        <v>3</v>
      </c>
      <c r="B11" s="235" t="s">
        <v>845</v>
      </c>
      <c r="C11" s="396">
        <v>893</v>
      </c>
      <c r="D11" s="396">
        <v>297</v>
      </c>
      <c r="E11" s="396">
        <v>568</v>
      </c>
      <c r="F11" s="396">
        <v>28</v>
      </c>
      <c r="G11" s="396">
        <v>0</v>
      </c>
      <c r="H11" s="396">
        <v>0</v>
      </c>
      <c r="I11" s="462">
        <v>893</v>
      </c>
      <c r="J11" s="462">
        <v>893</v>
      </c>
      <c r="K11" s="396">
        <v>893</v>
      </c>
      <c r="L11" s="396">
        <v>679</v>
      </c>
      <c r="M11" s="396">
        <v>0</v>
      </c>
      <c r="N11" s="396">
        <v>893</v>
      </c>
    </row>
    <row r="12" spans="1:14" x14ac:dyDescent="0.2">
      <c r="A12" s="235">
        <f t="shared" si="0"/>
        <v>4</v>
      </c>
      <c r="B12" s="235" t="s">
        <v>810</v>
      </c>
      <c r="C12" s="396">
        <v>805</v>
      </c>
      <c r="D12" s="396">
        <v>0</v>
      </c>
      <c r="E12" s="396">
        <v>455</v>
      </c>
      <c r="F12" s="396">
        <v>344</v>
      </c>
      <c r="G12" s="396">
        <v>6</v>
      </c>
      <c r="H12" s="396">
        <v>0</v>
      </c>
      <c r="I12" s="462">
        <v>805</v>
      </c>
      <c r="J12" s="462">
        <v>805</v>
      </c>
      <c r="K12" s="396">
        <v>805</v>
      </c>
      <c r="L12" s="396">
        <v>805</v>
      </c>
      <c r="M12" s="396">
        <v>805</v>
      </c>
      <c r="N12" s="396">
        <v>805</v>
      </c>
    </row>
    <row r="13" spans="1:14" x14ac:dyDescent="0.2">
      <c r="A13" s="235">
        <f t="shared" si="0"/>
        <v>5</v>
      </c>
      <c r="B13" s="235" t="s">
        <v>811</v>
      </c>
      <c r="C13" s="396">
        <v>524</v>
      </c>
      <c r="D13" s="396">
        <v>358</v>
      </c>
      <c r="E13" s="396">
        <v>25</v>
      </c>
      <c r="F13" s="396">
        <v>13</v>
      </c>
      <c r="G13" s="396">
        <v>35</v>
      </c>
      <c r="H13" s="396">
        <v>93</v>
      </c>
      <c r="I13" s="462">
        <v>524</v>
      </c>
      <c r="J13" s="462">
        <v>524</v>
      </c>
      <c r="K13" s="396">
        <v>524</v>
      </c>
      <c r="L13" s="396">
        <v>375</v>
      </c>
      <c r="M13" s="396">
        <v>159</v>
      </c>
      <c r="N13" s="396">
        <v>524</v>
      </c>
    </row>
    <row r="14" spans="1:14" x14ac:dyDescent="0.2">
      <c r="A14" s="235">
        <f t="shared" si="0"/>
        <v>6</v>
      </c>
      <c r="B14" s="235" t="s">
        <v>812</v>
      </c>
      <c r="C14" s="396">
        <v>826</v>
      </c>
      <c r="D14" s="396">
        <v>250</v>
      </c>
      <c r="E14" s="396">
        <v>300</v>
      </c>
      <c r="F14" s="396">
        <v>200</v>
      </c>
      <c r="G14" s="396">
        <v>50</v>
      </c>
      <c r="H14" s="396">
        <v>26</v>
      </c>
      <c r="I14" s="462">
        <v>826</v>
      </c>
      <c r="J14" s="462">
        <v>826</v>
      </c>
      <c r="K14" s="396">
        <v>826</v>
      </c>
      <c r="L14" s="396">
        <v>355</v>
      </c>
      <c r="M14" s="396">
        <v>450</v>
      </c>
      <c r="N14" s="396">
        <v>826</v>
      </c>
    </row>
    <row r="15" spans="1:14" x14ac:dyDescent="0.2">
      <c r="A15" s="235">
        <f t="shared" si="0"/>
        <v>7</v>
      </c>
      <c r="B15" s="235" t="s">
        <v>813</v>
      </c>
      <c r="C15" s="396">
        <v>466</v>
      </c>
      <c r="D15" s="396">
        <v>0</v>
      </c>
      <c r="E15" s="396">
        <v>247</v>
      </c>
      <c r="F15" s="396">
        <v>186</v>
      </c>
      <c r="G15" s="396">
        <v>0</v>
      </c>
      <c r="H15" s="396">
        <v>33</v>
      </c>
      <c r="I15" s="462">
        <v>466</v>
      </c>
      <c r="J15" s="462">
        <v>466</v>
      </c>
      <c r="K15" s="396">
        <v>466</v>
      </c>
      <c r="L15" s="396">
        <v>246</v>
      </c>
      <c r="M15" s="396">
        <v>83</v>
      </c>
      <c r="N15" s="396">
        <v>466</v>
      </c>
    </row>
    <row r="16" spans="1:14" x14ac:dyDescent="0.2">
      <c r="A16" s="235">
        <f t="shared" si="0"/>
        <v>8</v>
      </c>
      <c r="B16" s="235" t="s">
        <v>814</v>
      </c>
      <c r="C16" s="396">
        <v>1014</v>
      </c>
      <c r="D16" s="396">
        <v>173</v>
      </c>
      <c r="E16" s="396">
        <v>363</v>
      </c>
      <c r="F16" s="396">
        <v>147</v>
      </c>
      <c r="G16" s="396">
        <v>17</v>
      </c>
      <c r="H16" s="396">
        <v>314</v>
      </c>
      <c r="I16" s="462">
        <v>1014</v>
      </c>
      <c r="J16" s="462">
        <v>1014</v>
      </c>
      <c r="K16" s="396">
        <v>1014</v>
      </c>
      <c r="L16" s="396">
        <v>1014</v>
      </c>
      <c r="M16" s="396">
        <v>1014</v>
      </c>
      <c r="N16" s="396">
        <v>1014</v>
      </c>
    </row>
    <row r="17" spans="1:14" x14ac:dyDescent="0.2">
      <c r="A17" s="235">
        <f t="shared" si="0"/>
        <v>9</v>
      </c>
      <c r="B17" s="235" t="s">
        <v>815</v>
      </c>
      <c r="C17" s="396">
        <v>685</v>
      </c>
      <c r="D17" s="396">
        <v>0</v>
      </c>
      <c r="E17" s="396">
        <v>205</v>
      </c>
      <c r="F17" s="396">
        <v>370</v>
      </c>
      <c r="G17" s="396">
        <v>14</v>
      </c>
      <c r="H17" s="396">
        <v>96</v>
      </c>
      <c r="I17" s="462">
        <v>685</v>
      </c>
      <c r="J17" s="462">
        <v>685</v>
      </c>
      <c r="K17" s="396">
        <v>685</v>
      </c>
      <c r="L17" s="396">
        <v>557</v>
      </c>
      <c r="M17" s="396" t="s">
        <v>849</v>
      </c>
      <c r="N17" s="396">
        <v>685</v>
      </c>
    </row>
    <row r="18" spans="1:14" x14ac:dyDescent="0.2">
      <c r="A18" s="235">
        <f t="shared" si="0"/>
        <v>10</v>
      </c>
      <c r="B18" s="235" t="s">
        <v>816</v>
      </c>
      <c r="C18" s="396">
        <v>1259</v>
      </c>
      <c r="D18" s="396">
        <v>167</v>
      </c>
      <c r="E18" s="396">
        <v>627</v>
      </c>
      <c r="F18" s="396">
        <v>408</v>
      </c>
      <c r="G18" s="396">
        <v>15</v>
      </c>
      <c r="H18" s="396">
        <v>42</v>
      </c>
      <c r="I18" s="462">
        <v>1259</v>
      </c>
      <c r="J18" s="462">
        <v>1259</v>
      </c>
      <c r="K18" s="396">
        <v>1259</v>
      </c>
      <c r="L18" s="396">
        <v>732</v>
      </c>
      <c r="M18" s="396">
        <v>573</v>
      </c>
      <c r="N18" s="396">
        <v>1259</v>
      </c>
    </row>
    <row r="19" spans="1:14" x14ac:dyDescent="0.2">
      <c r="A19" s="235">
        <f t="shared" si="0"/>
        <v>11</v>
      </c>
      <c r="B19" s="235" t="s">
        <v>846</v>
      </c>
      <c r="C19" s="396">
        <v>1039</v>
      </c>
      <c r="D19" s="396">
        <v>109</v>
      </c>
      <c r="E19" s="396">
        <v>129</v>
      </c>
      <c r="F19" s="396">
        <v>655</v>
      </c>
      <c r="G19" s="396">
        <v>36</v>
      </c>
      <c r="H19" s="396">
        <v>110</v>
      </c>
      <c r="I19" s="462">
        <v>1039</v>
      </c>
      <c r="J19" s="462">
        <v>1039</v>
      </c>
      <c r="K19" s="396">
        <v>1039</v>
      </c>
      <c r="L19" s="396">
        <v>731</v>
      </c>
      <c r="M19" s="396">
        <v>479</v>
      </c>
      <c r="N19" s="396">
        <v>1039</v>
      </c>
    </row>
    <row r="20" spans="1:14" x14ac:dyDescent="0.2">
      <c r="A20" s="235">
        <f t="shared" si="0"/>
        <v>12</v>
      </c>
      <c r="B20" s="235" t="s">
        <v>817</v>
      </c>
      <c r="C20" s="396">
        <v>927</v>
      </c>
      <c r="D20" s="396">
        <v>205</v>
      </c>
      <c r="E20" s="396">
        <v>602</v>
      </c>
      <c r="F20" s="396">
        <v>0</v>
      </c>
      <c r="G20" s="396">
        <v>0</v>
      </c>
      <c r="H20" s="396">
        <v>120</v>
      </c>
      <c r="I20" s="462">
        <v>927</v>
      </c>
      <c r="J20" s="462">
        <v>927</v>
      </c>
      <c r="K20" s="396">
        <v>927</v>
      </c>
      <c r="L20" s="396">
        <v>115</v>
      </c>
      <c r="M20" s="396">
        <v>927</v>
      </c>
      <c r="N20" s="396">
        <v>927</v>
      </c>
    </row>
    <row r="21" spans="1:14" x14ac:dyDescent="0.2">
      <c r="A21" s="235">
        <f t="shared" si="0"/>
        <v>13</v>
      </c>
      <c r="B21" s="235" t="s">
        <v>818</v>
      </c>
      <c r="C21" s="396">
        <v>1389</v>
      </c>
      <c r="D21" s="396">
        <v>0</v>
      </c>
      <c r="E21" s="396">
        <v>547</v>
      </c>
      <c r="F21" s="396">
        <v>496</v>
      </c>
      <c r="G21" s="396">
        <v>0</v>
      </c>
      <c r="H21" s="396">
        <v>346</v>
      </c>
      <c r="I21" s="462">
        <v>1389</v>
      </c>
      <c r="J21" s="462">
        <v>1389</v>
      </c>
      <c r="K21" s="396">
        <v>1389</v>
      </c>
      <c r="L21" s="396">
        <v>1135</v>
      </c>
      <c r="M21" s="396">
        <v>877</v>
      </c>
      <c r="N21" s="396">
        <v>1389</v>
      </c>
    </row>
    <row r="22" spans="1:14" x14ac:dyDescent="0.2">
      <c r="A22" s="235">
        <f t="shared" si="0"/>
        <v>14</v>
      </c>
      <c r="B22" s="235" t="s">
        <v>847</v>
      </c>
      <c r="C22" s="396">
        <v>769</v>
      </c>
      <c r="D22" s="396">
        <v>0</v>
      </c>
      <c r="E22" s="396">
        <v>260</v>
      </c>
      <c r="F22" s="396">
        <v>180</v>
      </c>
      <c r="G22" s="396">
        <v>222</v>
      </c>
      <c r="H22" s="396">
        <v>107</v>
      </c>
      <c r="I22" s="462">
        <v>769</v>
      </c>
      <c r="J22" s="462">
        <v>769</v>
      </c>
      <c r="K22" s="396">
        <v>769</v>
      </c>
      <c r="L22" s="396">
        <v>119</v>
      </c>
      <c r="M22" s="396">
        <v>41</v>
      </c>
      <c r="N22" s="396">
        <v>769</v>
      </c>
    </row>
    <row r="23" spans="1:14" x14ac:dyDescent="0.2">
      <c r="A23" s="235">
        <f t="shared" si="0"/>
        <v>15</v>
      </c>
      <c r="B23" s="235" t="s">
        <v>819</v>
      </c>
      <c r="C23" s="396">
        <v>910</v>
      </c>
      <c r="D23" s="396">
        <v>0</v>
      </c>
      <c r="E23" s="396">
        <v>747</v>
      </c>
      <c r="F23" s="396">
        <v>163</v>
      </c>
      <c r="G23" s="396">
        <v>0</v>
      </c>
      <c r="H23" s="396">
        <v>0</v>
      </c>
      <c r="I23" s="462">
        <v>910</v>
      </c>
      <c r="J23" s="462">
        <v>910</v>
      </c>
      <c r="K23" s="396">
        <v>910</v>
      </c>
      <c r="L23" s="396">
        <v>719</v>
      </c>
      <c r="M23" s="396">
        <v>457</v>
      </c>
      <c r="N23" s="396">
        <v>910</v>
      </c>
    </row>
    <row r="24" spans="1:14" x14ac:dyDescent="0.2">
      <c r="A24" s="235">
        <f t="shared" si="0"/>
        <v>16</v>
      </c>
      <c r="B24" s="235" t="s">
        <v>820</v>
      </c>
      <c r="C24" s="396">
        <v>524</v>
      </c>
      <c r="D24" s="396">
        <v>25</v>
      </c>
      <c r="E24" s="396">
        <v>328</v>
      </c>
      <c r="F24" s="396">
        <v>12</v>
      </c>
      <c r="G24" s="396">
        <v>25.999999999999993</v>
      </c>
      <c r="H24" s="396">
        <v>133</v>
      </c>
      <c r="I24" s="462">
        <v>524</v>
      </c>
      <c r="J24" s="462">
        <v>524</v>
      </c>
      <c r="K24" s="396">
        <v>524</v>
      </c>
      <c r="L24" s="396">
        <v>415</v>
      </c>
      <c r="M24" s="396">
        <v>85</v>
      </c>
      <c r="N24" s="396">
        <v>524</v>
      </c>
    </row>
    <row r="25" spans="1:14" x14ac:dyDescent="0.2">
      <c r="A25" s="235">
        <f t="shared" si="0"/>
        <v>17</v>
      </c>
      <c r="B25" s="235" t="s">
        <v>821</v>
      </c>
      <c r="C25" s="396">
        <v>840</v>
      </c>
      <c r="D25" s="396">
        <v>0</v>
      </c>
      <c r="E25" s="396">
        <v>449</v>
      </c>
      <c r="F25" s="396">
        <v>390</v>
      </c>
      <c r="G25" s="396">
        <v>0</v>
      </c>
      <c r="H25" s="396">
        <v>1</v>
      </c>
      <c r="I25" s="462">
        <v>840</v>
      </c>
      <c r="J25" s="462">
        <v>840</v>
      </c>
      <c r="K25" s="396">
        <v>840</v>
      </c>
      <c r="L25" s="396">
        <v>673</v>
      </c>
      <c r="M25" s="396">
        <v>224</v>
      </c>
      <c r="N25" s="396">
        <v>840</v>
      </c>
    </row>
    <row r="26" spans="1:14" x14ac:dyDescent="0.2">
      <c r="A26" s="235">
        <f t="shared" si="0"/>
        <v>18</v>
      </c>
      <c r="B26" s="235" t="s">
        <v>822</v>
      </c>
      <c r="C26" s="396">
        <v>1450</v>
      </c>
      <c r="D26" s="396">
        <v>75</v>
      </c>
      <c r="E26" s="396">
        <v>773</v>
      </c>
      <c r="F26" s="396">
        <v>424</v>
      </c>
      <c r="G26" s="396">
        <v>35</v>
      </c>
      <c r="H26" s="396">
        <v>143</v>
      </c>
      <c r="I26" s="462">
        <v>1450</v>
      </c>
      <c r="J26" s="462">
        <v>1450</v>
      </c>
      <c r="K26" s="396">
        <v>1450</v>
      </c>
      <c r="L26" s="396">
        <v>732</v>
      </c>
      <c r="M26" s="396">
        <v>387</v>
      </c>
      <c r="N26" s="396">
        <v>1450</v>
      </c>
    </row>
    <row r="27" spans="1:14" x14ac:dyDescent="0.2">
      <c r="A27" s="235">
        <f t="shared" si="0"/>
        <v>19</v>
      </c>
      <c r="B27" s="235" t="s">
        <v>848</v>
      </c>
      <c r="C27" s="396">
        <v>784</v>
      </c>
      <c r="D27" s="396">
        <v>193</v>
      </c>
      <c r="E27" s="396">
        <v>118</v>
      </c>
      <c r="F27" s="396">
        <v>173</v>
      </c>
      <c r="G27" s="396">
        <v>0</v>
      </c>
      <c r="H27" s="396">
        <v>300</v>
      </c>
      <c r="I27" s="462">
        <v>784</v>
      </c>
      <c r="J27" s="462">
        <v>784</v>
      </c>
      <c r="K27" s="396">
        <v>784</v>
      </c>
      <c r="L27" s="396">
        <v>152</v>
      </c>
      <c r="M27" s="396">
        <v>86</v>
      </c>
      <c r="N27" s="396">
        <v>784</v>
      </c>
    </row>
    <row r="28" spans="1:14" x14ac:dyDescent="0.2">
      <c r="A28" s="235">
        <f t="shared" si="0"/>
        <v>20</v>
      </c>
      <c r="B28" s="235" t="s">
        <v>823</v>
      </c>
      <c r="C28" s="396">
        <v>1200</v>
      </c>
      <c r="D28" s="396">
        <v>248</v>
      </c>
      <c r="E28" s="396">
        <v>779</v>
      </c>
      <c r="F28" s="396">
        <v>101</v>
      </c>
      <c r="G28" s="396">
        <v>13</v>
      </c>
      <c r="H28" s="396">
        <v>59</v>
      </c>
      <c r="I28" s="462">
        <v>1200</v>
      </c>
      <c r="J28" s="462">
        <v>1200</v>
      </c>
      <c r="K28" s="396">
        <v>1200</v>
      </c>
      <c r="L28" s="396">
        <v>1084</v>
      </c>
      <c r="M28" s="396">
        <v>1087</v>
      </c>
      <c r="N28" s="396">
        <v>1200</v>
      </c>
    </row>
    <row r="29" spans="1:14" x14ac:dyDescent="0.2">
      <c r="A29" s="235">
        <f t="shared" si="0"/>
        <v>21</v>
      </c>
      <c r="B29" s="235" t="s">
        <v>824</v>
      </c>
      <c r="C29" s="396">
        <v>554</v>
      </c>
      <c r="D29" s="396">
        <v>70</v>
      </c>
      <c r="E29" s="396">
        <v>119</v>
      </c>
      <c r="F29" s="396">
        <v>353</v>
      </c>
      <c r="G29" s="396">
        <v>6</v>
      </c>
      <c r="H29" s="396">
        <v>6</v>
      </c>
      <c r="I29" s="462">
        <v>554</v>
      </c>
      <c r="J29" s="462">
        <v>554</v>
      </c>
      <c r="K29" s="396">
        <v>554</v>
      </c>
      <c r="L29" s="396">
        <v>145</v>
      </c>
      <c r="M29" s="396">
        <v>106</v>
      </c>
      <c r="N29" s="396">
        <v>554</v>
      </c>
    </row>
    <row r="30" spans="1:14" x14ac:dyDescent="0.2">
      <c r="A30" s="235">
        <f t="shared" si="0"/>
        <v>22</v>
      </c>
      <c r="B30" s="235" t="s">
        <v>825</v>
      </c>
      <c r="C30" s="396">
        <v>500</v>
      </c>
      <c r="D30" s="396">
        <v>83</v>
      </c>
      <c r="E30" s="396">
        <v>291</v>
      </c>
      <c r="F30" s="396">
        <v>58</v>
      </c>
      <c r="G30" s="396">
        <v>12</v>
      </c>
      <c r="H30" s="396">
        <v>56</v>
      </c>
      <c r="I30" s="462">
        <v>500</v>
      </c>
      <c r="J30" s="462">
        <v>500</v>
      </c>
      <c r="K30" s="396">
        <v>500</v>
      </c>
      <c r="L30" s="396">
        <v>113</v>
      </c>
      <c r="M30" s="396">
        <v>139</v>
      </c>
      <c r="N30" s="396">
        <v>500</v>
      </c>
    </row>
    <row r="31" spans="1:14" x14ac:dyDescent="0.2">
      <c r="A31" s="235">
        <f t="shared" si="0"/>
        <v>23</v>
      </c>
      <c r="B31" s="235" t="s">
        <v>826</v>
      </c>
      <c r="C31" s="396">
        <v>1356</v>
      </c>
      <c r="D31" s="396">
        <v>202</v>
      </c>
      <c r="E31" s="396">
        <v>649</v>
      </c>
      <c r="F31" s="396">
        <v>81</v>
      </c>
      <c r="G31" s="396">
        <v>85</v>
      </c>
      <c r="H31" s="396">
        <v>339</v>
      </c>
      <c r="I31" s="462">
        <v>1356</v>
      </c>
      <c r="J31" s="462">
        <v>1356</v>
      </c>
      <c r="K31" s="396">
        <v>1356</v>
      </c>
      <c r="L31" s="396">
        <v>540</v>
      </c>
      <c r="M31" s="396">
        <v>407</v>
      </c>
      <c r="N31" s="396">
        <v>1356</v>
      </c>
    </row>
    <row r="32" spans="1:14" x14ac:dyDescent="0.2">
      <c r="A32" s="235">
        <f t="shared" si="0"/>
        <v>24</v>
      </c>
      <c r="B32" s="235" t="s">
        <v>827</v>
      </c>
      <c r="C32" s="396">
        <v>1288</v>
      </c>
      <c r="D32" s="458">
        <v>0</v>
      </c>
      <c r="E32" s="458">
        <v>388</v>
      </c>
      <c r="F32" s="458">
        <v>0</v>
      </c>
      <c r="G32" s="458">
        <v>0</v>
      </c>
      <c r="H32" s="396">
        <v>900</v>
      </c>
      <c r="I32" s="424">
        <v>1288</v>
      </c>
      <c r="J32" s="424">
        <v>1288</v>
      </c>
      <c r="K32" s="458">
        <v>1288</v>
      </c>
      <c r="L32" s="458">
        <v>1040</v>
      </c>
      <c r="M32" s="458">
        <v>1288</v>
      </c>
      <c r="N32" s="458">
        <v>1288</v>
      </c>
    </row>
    <row r="33" spans="1:15" x14ac:dyDescent="0.2">
      <c r="A33" s="235">
        <f t="shared" si="0"/>
        <v>25</v>
      </c>
      <c r="B33" s="235" t="s">
        <v>828</v>
      </c>
      <c r="C33" s="396">
        <v>994</v>
      </c>
      <c r="D33" s="458">
        <v>0</v>
      </c>
      <c r="E33" s="458">
        <v>402</v>
      </c>
      <c r="F33" s="458">
        <v>0</v>
      </c>
      <c r="G33" s="458">
        <v>0</v>
      </c>
      <c r="H33" s="396">
        <v>592</v>
      </c>
      <c r="I33" s="424">
        <v>994</v>
      </c>
      <c r="J33" s="424">
        <v>994</v>
      </c>
      <c r="K33" s="458">
        <v>994</v>
      </c>
      <c r="L33" s="458">
        <v>989</v>
      </c>
      <c r="M33" s="458">
        <v>989</v>
      </c>
      <c r="N33" s="458">
        <v>994</v>
      </c>
    </row>
    <row r="34" spans="1:15" x14ac:dyDescent="0.2">
      <c r="A34" s="235">
        <f t="shared" si="0"/>
        <v>26</v>
      </c>
      <c r="B34" s="235" t="s">
        <v>829</v>
      </c>
      <c r="C34" s="396">
        <v>975</v>
      </c>
      <c r="D34" s="458">
        <v>165.00000000000003</v>
      </c>
      <c r="E34" s="458">
        <v>380.99999999999994</v>
      </c>
      <c r="F34" s="458">
        <v>386</v>
      </c>
      <c r="G34" s="458">
        <v>16</v>
      </c>
      <c r="H34" s="396">
        <v>27.000000000000057</v>
      </c>
      <c r="I34" s="424">
        <v>975</v>
      </c>
      <c r="J34" s="424">
        <v>975</v>
      </c>
      <c r="K34" s="458">
        <v>975</v>
      </c>
      <c r="L34" s="458">
        <v>219</v>
      </c>
      <c r="M34" s="458">
        <v>125</v>
      </c>
      <c r="N34" s="458">
        <v>975</v>
      </c>
    </row>
    <row r="35" spans="1:15" x14ac:dyDescent="0.2">
      <c r="A35" s="235">
        <f t="shared" si="0"/>
        <v>27</v>
      </c>
      <c r="B35" s="235" t="s">
        <v>830</v>
      </c>
      <c r="C35" s="396">
        <v>1057</v>
      </c>
      <c r="D35" s="458">
        <v>186</v>
      </c>
      <c r="E35" s="458">
        <v>306</v>
      </c>
      <c r="F35" s="458">
        <v>250</v>
      </c>
      <c r="G35" s="458">
        <v>0</v>
      </c>
      <c r="H35" s="396">
        <v>315</v>
      </c>
      <c r="I35" s="424">
        <v>1057</v>
      </c>
      <c r="J35" s="424">
        <v>1057</v>
      </c>
      <c r="K35" s="458">
        <v>1057</v>
      </c>
      <c r="L35" s="458">
        <v>429</v>
      </c>
      <c r="M35" s="458">
        <v>262</v>
      </c>
      <c r="N35" s="458">
        <v>1057</v>
      </c>
    </row>
    <row r="36" spans="1:15" x14ac:dyDescent="0.2">
      <c r="A36" s="235">
        <f t="shared" si="0"/>
        <v>28</v>
      </c>
      <c r="B36" s="168" t="s">
        <v>831</v>
      </c>
      <c r="C36" s="396">
        <v>526</v>
      </c>
      <c r="D36" s="458">
        <v>0</v>
      </c>
      <c r="E36" s="458">
        <v>332</v>
      </c>
      <c r="F36" s="458">
        <v>182</v>
      </c>
      <c r="G36" s="458">
        <v>0</v>
      </c>
      <c r="H36" s="396">
        <v>12</v>
      </c>
      <c r="I36" s="424">
        <v>526</v>
      </c>
      <c r="J36" s="424">
        <v>526</v>
      </c>
      <c r="K36" s="458">
        <v>526</v>
      </c>
      <c r="L36" s="458">
        <v>412</v>
      </c>
      <c r="M36" s="458">
        <v>44</v>
      </c>
      <c r="N36" s="458">
        <v>526</v>
      </c>
      <c r="O36" s="199" t="s">
        <v>404</v>
      </c>
    </row>
    <row r="37" spans="1:15" x14ac:dyDescent="0.2">
      <c r="A37" s="235">
        <f t="shared" si="0"/>
        <v>29</v>
      </c>
      <c r="B37" s="168" t="s">
        <v>832</v>
      </c>
      <c r="C37" s="396">
        <v>654</v>
      </c>
      <c r="D37" s="458">
        <v>154</v>
      </c>
      <c r="E37" s="458">
        <v>221</v>
      </c>
      <c r="F37" s="458">
        <v>219</v>
      </c>
      <c r="G37" s="458">
        <v>16</v>
      </c>
      <c r="H37" s="396">
        <v>44</v>
      </c>
      <c r="I37" s="424">
        <v>654</v>
      </c>
      <c r="J37" s="424">
        <v>654</v>
      </c>
      <c r="K37" s="458">
        <v>654</v>
      </c>
      <c r="L37" s="458">
        <v>652</v>
      </c>
      <c r="M37" s="458">
        <v>652</v>
      </c>
      <c r="N37" s="458">
        <v>654</v>
      </c>
    </row>
    <row r="38" spans="1:15" x14ac:dyDescent="0.2">
      <c r="A38" s="235">
        <f t="shared" si="0"/>
        <v>30</v>
      </c>
      <c r="B38" s="168" t="s">
        <v>833</v>
      </c>
      <c r="C38" s="396">
        <v>525</v>
      </c>
      <c r="D38" s="458">
        <v>47</v>
      </c>
      <c r="E38" s="458">
        <v>138</v>
      </c>
      <c r="F38" s="458">
        <v>66</v>
      </c>
      <c r="G38" s="458">
        <v>103</v>
      </c>
      <c r="H38" s="396">
        <v>171</v>
      </c>
      <c r="I38" s="424">
        <v>525</v>
      </c>
      <c r="J38" s="424">
        <v>525</v>
      </c>
      <c r="K38" s="458">
        <v>525</v>
      </c>
      <c r="L38" s="458">
        <v>145</v>
      </c>
      <c r="M38" s="458">
        <v>23</v>
      </c>
      <c r="N38" s="458">
        <v>525</v>
      </c>
    </row>
    <row r="39" spans="1:15" x14ac:dyDescent="0.2">
      <c r="A39" s="235">
        <f t="shared" si="0"/>
        <v>31</v>
      </c>
      <c r="B39" s="168" t="s">
        <v>834</v>
      </c>
      <c r="C39" s="396">
        <v>687</v>
      </c>
      <c r="D39" s="458">
        <v>108</v>
      </c>
      <c r="E39" s="458">
        <v>399</v>
      </c>
      <c r="F39" s="458">
        <v>65</v>
      </c>
      <c r="G39" s="458">
        <v>11</v>
      </c>
      <c r="H39" s="396">
        <v>104</v>
      </c>
      <c r="I39" s="424">
        <v>687</v>
      </c>
      <c r="J39" s="424">
        <v>687</v>
      </c>
      <c r="K39" s="458">
        <v>687</v>
      </c>
      <c r="L39" s="458">
        <v>379</v>
      </c>
      <c r="M39" s="458">
        <v>264</v>
      </c>
      <c r="N39" s="458">
        <v>687</v>
      </c>
    </row>
    <row r="40" spans="1:15" s="5" customFormat="1" x14ac:dyDescent="0.2">
      <c r="A40" s="459"/>
      <c r="B40" s="459" t="s">
        <v>835</v>
      </c>
      <c r="C40" s="456">
        <f>SUM(C9:C39)</f>
        <v>27896</v>
      </c>
      <c r="D40" s="456">
        <f t="shared" ref="D40:N40" si="1">SUM(D9:D39)</f>
        <v>3528</v>
      </c>
      <c r="E40" s="456">
        <f t="shared" si="1"/>
        <v>11556</v>
      </c>
      <c r="F40" s="456">
        <f t="shared" si="1"/>
        <v>6983</v>
      </c>
      <c r="G40" s="456">
        <f t="shared" si="1"/>
        <v>778</v>
      </c>
      <c r="H40" s="456">
        <f t="shared" si="1"/>
        <v>5051</v>
      </c>
      <c r="I40" s="456">
        <f t="shared" si="1"/>
        <v>27896</v>
      </c>
      <c r="J40" s="456">
        <f t="shared" si="1"/>
        <v>27896</v>
      </c>
      <c r="K40" s="456">
        <f t="shared" si="1"/>
        <v>27896</v>
      </c>
      <c r="L40" s="456">
        <f t="shared" si="1"/>
        <v>17320</v>
      </c>
      <c r="M40" s="456">
        <f t="shared" si="1"/>
        <v>12701</v>
      </c>
      <c r="N40" s="456">
        <f t="shared" si="1"/>
        <v>27896</v>
      </c>
    </row>
    <row r="44" spans="1:15" ht="15.75" x14ac:dyDescent="0.25">
      <c r="K44" s="618" t="s">
        <v>868</v>
      </c>
      <c r="L44" s="618"/>
      <c r="M44" s="618"/>
      <c r="N44" s="618"/>
    </row>
    <row r="45" spans="1:15" ht="15.75" x14ac:dyDescent="0.25">
      <c r="K45" s="618" t="s">
        <v>869</v>
      </c>
      <c r="L45" s="618"/>
      <c r="M45" s="618"/>
      <c r="N45" s="618"/>
    </row>
  </sheetData>
  <mergeCells count="13">
    <mergeCell ref="K44:N44"/>
    <mergeCell ref="K45:N45"/>
    <mergeCell ref="D6:H6"/>
    <mergeCell ref="C6:C7"/>
    <mergeCell ref="A1:K1"/>
    <mergeCell ref="A2:K2"/>
    <mergeCell ref="A4:H4"/>
    <mergeCell ref="A6:A7"/>
    <mergeCell ref="B6:B7"/>
    <mergeCell ref="K6:N6"/>
    <mergeCell ref="I6:I7"/>
    <mergeCell ref="J6:J7"/>
    <mergeCell ref="L5:N5"/>
  </mergeCells>
  <printOptions horizontalCentered="1"/>
  <pageMargins left="0.47" right="0.44" top="0.48" bottom="0" header="0.31496062992125984" footer="0.31496062992125984"/>
  <pageSetup paperSize="9" scale="86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zoomScaleSheetLayoutView="120" workbookViewId="0">
      <selection activeCell="M46" sqref="M46"/>
    </sheetView>
  </sheetViews>
  <sheetFormatPr defaultRowHeight="12.75" x14ac:dyDescent="0.2"/>
  <cols>
    <col min="1" max="1" width="8.28515625" style="199" customWidth="1"/>
    <col min="2" max="2" width="23.5703125" style="199" customWidth="1"/>
    <col min="3" max="3" width="16.7109375" style="199" customWidth="1"/>
    <col min="4" max="4" width="12.5703125" style="199" customWidth="1"/>
    <col min="5" max="5" width="13" style="199" customWidth="1"/>
    <col min="6" max="6" width="14.7109375" style="199" customWidth="1"/>
    <col min="7" max="7" width="13.5703125" style="199" customWidth="1"/>
    <col min="8" max="8" width="15.5703125" style="199" customWidth="1"/>
    <col min="9" max="16384" width="9.140625" style="199"/>
  </cols>
  <sheetData>
    <row r="1" spans="1:8" ht="15.75" x14ac:dyDescent="0.25">
      <c r="A1" s="553" t="s">
        <v>0</v>
      </c>
      <c r="B1" s="553"/>
      <c r="C1" s="553"/>
      <c r="D1" s="553"/>
      <c r="E1" s="553"/>
      <c r="F1" s="553"/>
      <c r="G1" s="553"/>
      <c r="H1" s="243" t="s">
        <v>528</v>
      </c>
    </row>
    <row r="2" spans="1:8" ht="20.25" x14ac:dyDescent="0.3">
      <c r="A2" s="554" t="s">
        <v>646</v>
      </c>
      <c r="B2" s="554"/>
      <c r="C2" s="554"/>
      <c r="D2" s="554"/>
      <c r="E2" s="554"/>
      <c r="F2" s="554"/>
      <c r="G2" s="554"/>
    </row>
    <row r="4" spans="1:8" ht="15.75" x14ac:dyDescent="0.25">
      <c r="A4" s="553" t="s">
        <v>527</v>
      </c>
      <c r="B4" s="553"/>
      <c r="C4" s="553"/>
      <c r="D4" s="553"/>
      <c r="E4" s="553"/>
      <c r="F4" s="553"/>
      <c r="G4" s="553"/>
    </row>
    <row r="5" spans="1:8" x14ac:dyDescent="0.2">
      <c r="A5" s="94" t="s">
        <v>883</v>
      </c>
      <c r="B5" s="94"/>
      <c r="C5" s="94"/>
      <c r="D5" s="94"/>
      <c r="E5" s="94"/>
      <c r="F5" s="94"/>
      <c r="G5" s="772" t="s">
        <v>896</v>
      </c>
      <c r="H5" s="772"/>
    </row>
    <row r="6" spans="1:8" ht="21.75" customHeight="1" x14ac:dyDescent="0.2">
      <c r="A6" s="639" t="s">
        <v>2</v>
      </c>
      <c r="B6" s="639" t="s">
        <v>507</v>
      </c>
      <c r="C6" s="523" t="s">
        <v>33</v>
      </c>
      <c r="D6" s="523" t="s">
        <v>512</v>
      </c>
      <c r="E6" s="523"/>
      <c r="F6" s="531" t="s">
        <v>513</v>
      </c>
      <c r="G6" s="531"/>
      <c r="H6" s="639" t="s">
        <v>228</v>
      </c>
    </row>
    <row r="7" spans="1:8" ht="25.5" customHeight="1" x14ac:dyDescent="0.2">
      <c r="A7" s="640"/>
      <c r="B7" s="640"/>
      <c r="C7" s="523"/>
      <c r="D7" s="175" t="s">
        <v>508</v>
      </c>
      <c r="E7" s="175" t="s">
        <v>509</v>
      </c>
      <c r="F7" s="185" t="s">
        <v>510</v>
      </c>
      <c r="G7" s="175" t="s">
        <v>511</v>
      </c>
      <c r="H7" s="640"/>
    </row>
    <row r="8" spans="1:8" x14ac:dyDescent="0.2">
      <c r="A8" s="174" t="s">
        <v>269</v>
      </c>
      <c r="B8" s="174" t="s">
        <v>270</v>
      </c>
      <c r="C8" s="174" t="s">
        <v>271</v>
      </c>
      <c r="D8" s="174" t="s">
        <v>272</v>
      </c>
      <c r="E8" s="174" t="s">
        <v>273</v>
      </c>
      <c r="F8" s="174" t="s">
        <v>274</v>
      </c>
      <c r="G8" s="174" t="s">
        <v>275</v>
      </c>
      <c r="H8" s="174">
        <v>8</v>
      </c>
    </row>
    <row r="9" spans="1:8" x14ac:dyDescent="0.2">
      <c r="A9" s="235">
        <v>1</v>
      </c>
      <c r="B9" s="316" t="s">
        <v>866</v>
      </c>
      <c r="C9" s="316" t="s">
        <v>845</v>
      </c>
      <c r="D9" s="93">
        <f>5+4+4+4+4+5+5</f>
        <v>31</v>
      </c>
      <c r="E9" s="93">
        <v>31</v>
      </c>
      <c r="F9" s="93">
        <v>31</v>
      </c>
      <c r="G9" s="93">
        <v>0</v>
      </c>
      <c r="H9" s="8"/>
    </row>
    <row r="10" spans="1:8" ht="25.5" x14ac:dyDescent="0.2">
      <c r="A10" s="235">
        <v>2</v>
      </c>
      <c r="B10" s="316" t="s">
        <v>867</v>
      </c>
      <c r="C10" s="62" t="s">
        <v>827</v>
      </c>
      <c r="D10" s="93">
        <v>6</v>
      </c>
      <c r="E10" s="93">
        <v>6</v>
      </c>
      <c r="F10" s="93">
        <v>6</v>
      </c>
      <c r="G10" s="93">
        <v>0</v>
      </c>
      <c r="H10" s="8"/>
    </row>
    <row r="11" spans="1:8" s="5" customFormat="1" x14ac:dyDescent="0.2">
      <c r="A11" s="311"/>
      <c r="B11" s="311" t="s">
        <v>835</v>
      </c>
      <c r="C11" s="17"/>
      <c r="D11" s="311">
        <f>SUM(D9:D10)</f>
        <v>37</v>
      </c>
      <c r="E11" s="311">
        <f>SUM(E9:E10)</f>
        <v>37</v>
      </c>
      <c r="F11" s="311">
        <f>SUM(F9:F10)</f>
        <v>37</v>
      </c>
      <c r="G11" s="311">
        <f>SUM(G9:G10)</f>
        <v>0</v>
      </c>
      <c r="H11" s="17"/>
    </row>
    <row r="15" spans="1:8" ht="15.75" x14ac:dyDescent="0.25">
      <c r="E15" s="618" t="s">
        <v>868</v>
      </c>
      <c r="F15" s="618"/>
      <c r="G15" s="618"/>
      <c r="H15" s="618"/>
    </row>
    <row r="16" spans="1:8" ht="15.75" x14ac:dyDescent="0.25">
      <c r="E16" s="618" t="s">
        <v>869</v>
      </c>
      <c r="F16" s="618"/>
      <c r="G16" s="618"/>
      <c r="H16" s="618"/>
    </row>
  </sheetData>
  <mergeCells count="12">
    <mergeCell ref="E15:H15"/>
    <mergeCell ref="E16:H16"/>
    <mergeCell ref="A1:G1"/>
    <mergeCell ref="A2:G2"/>
    <mergeCell ref="A4:G4"/>
    <mergeCell ref="A6:A7"/>
    <mergeCell ref="B6:B7"/>
    <mergeCell ref="C6:C7"/>
    <mergeCell ref="F6:G6"/>
    <mergeCell ref="D6:E6"/>
    <mergeCell ref="H6:H7"/>
    <mergeCell ref="G5:H5"/>
  </mergeCells>
  <printOptions horizontalCentered="1"/>
  <pageMargins left="0.70866141732283472" right="0.70866141732283472" top="0.65" bottom="0" header="0.31496062992125984" footer="0.31496062992125984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opLeftCell="A7" zoomScaleSheetLayoutView="84" workbookViewId="0">
      <selection activeCell="M46" sqref="M46"/>
    </sheetView>
  </sheetViews>
  <sheetFormatPr defaultRowHeight="12.75" x14ac:dyDescent="0.2"/>
  <cols>
    <col min="1" max="1" width="6.42578125" style="199" customWidth="1"/>
    <col min="2" max="2" width="21.42578125" style="199" customWidth="1"/>
    <col min="3" max="3" width="15.28515625" style="199" customWidth="1"/>
    <col min="4" max="5" width="15.42578125" style="199" customWidth="1"/>
    <col min="6" max="9" width="15.7109375" style="199" customWidth="1"/>
    <col min="10" max="10" width="15.42578125" style="199" customWidth="1"/>
    <col min="11" max="11" width="20" style="199" customWidth="1"/>
    <col min="12" max="12" width="14.28515625" style="199" customWidth="1"/>
    <col min="13" max="16384" width="9.140625" style="199"/>
  </cols>
  <sheetData>
    <row r="1" spans="1:12" ht="15.75" x14ac:dyDescent="0.25">
      <c r="A1" s="553" t="s">
        <v>0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243" t="s">
        <v>530</v>
      </c>
    </row>
    <row r="2" spans="1:12" ht="20.25" x14ac:dyDescent="0.3">
      <c r="A2" s="554" t="s">
        <v>646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</row>
    <row r="4" spans="1:12" ht="15.75" x14ac:dyDescent="0.25">
      <c r="A4" s="553" t="s">
        <v>529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</row>
    <row r="5" spans="1:12" x14ac:dyDescent="0.2">
      <c r="A5" s="94" t="s">
        <v>883</v>
      </c>
      <c r="B5" s="94"/>
      <c r="C5" s="94"/>
      <c r="D5" s="94"/>
      <c r="E5" s="94"/>
      <c r="F5" s="94"/>
      <c r="G5" s="94"/>
      <c r="H5" s="94"/>
      <c r="I5" s="94"/>
      <c r="J5" s="94"/>
      <c r="K5" s="772" t="s">
        <v>896</v>
      </c>
      <c r="L5" s="772"/>
    </row>
    <row r="6" spans="1:12" ht="21.75" customHeight="1" x14ac:dyDescent="0.2">
      <c r="A6" s="639" t="s">
        <v>2</v>
      </c>
      <c r="B6" s="639" t="s">
        <v>33</v>
      </c>
      <c r="C6" s="530" t="s">
        <v>473</v>
      </c>
      <c r="D6" s="531"/>
      <c r="E6" s="532"/>
      <c r="F6" s="530" t="s">
        <v>479</v>
      </c>
      <c r="G6" s="531"/>
      <c r="H6" s="531"/>
      <c r="I6" s="532"/>
      <c r="J6" s="523" t="s">
        <v>481</v>
      </c>
      <c r="K6" s="523"/>
      <c r="L6" s="523"/>
    </row>
    <row r="7" spans="1:12" ht="29.25" customHeight="1" x14ac:dyDescent="0.2">
      <c r="A7" s="640"/>
      <c r="B7" s="640"/>
      <c r="C7" s="175" t="s">
        <v>218</v>
      </c>
      <c r="D7" s="175" t="s">
        <v>475</v>
      </c>
      <c r="E7" s="175" t="s">
        <v>480</v>
      </c>
      <c r="F7" s="175" t="s">
        <v>218</v>
      </c>
      <c r="G7" s="175" t="s">
        <v>474</v>
      </c>
      <c r="H7" s="175" t="s">
        <v>476</v>
      </c>
      <c r="I7" s="175" t="s">
        <v>480</v>
      </c>
      <c r="J7" s="175" t="s">
        <v>477</v>
      </c>
      <c r="K7" s="175" t="s">
        <v>478</v>
      </c>
      <c r="L7" s="175" t="s">
        <v>480</v>
      </c>
    </row>
    <row r="8" spans="1:12" x14ac:dyDescent="0.2">
      <c r="A8" s="174" t="s">
        <v>269</v>
      </c>
      <c r="B8" s="174" t="s">
        <v>270</v>
      </c>
      <c r="C8" s="174" t="s">
        <v>271</v>
      </c>
      <c r="D8" s="174" t="s">
        <v>272</v>
      </c>
      <c r="E8" s="174" t="s">
        <v>273</v>
      </c>
      <c r="F8" s="174" t="s">
        <v>274</v>
      </c>
      <c r="G8" s="174" t="s">
        <v>275</v>
      </c>
      <c r="H8" s="174" t="s">
        <v>276</v>
      </c>
      <c r="I8" s="174" t="s">
        <v>297</v>
      </c>
      <c r="J8" s="174" t="s">
        <v>298</v>
      </c>
      <c r="K8" s="174" t="s">
        <v>299</v>
      </c>
      <c r="L8" s="174" t="s">
        <v>327</v>
      </c>
    </row>
    <row r="9" spans="1:12" x14ac:dyDescent="0.2">
      <c r="A9" s="235">
        <v>1</v>
      </c>
      <c r="B9" s="235" t="s">
        <v>844</v>
      </c>
      <c r="C9" s="653" t="s">
        <v>849</v>
      </c>
      <c r="D9" s="654"/>
      <c r="E9" s="654"/>
      <c r="F9" s="654"/>
      <c r="G9" s="654"/>
      <c r="H9" s="654"/>
      <c r="I9" s="654"/>
      <c r="J9" s="654"/>
      <c r="K9" s="654"/>
      <c r="L9" s="655"/>
    </row>
    <row r="10" spans="1:12" x14ac:dyDescent="0.2">
      <c r="A10" s="235">
        <f>A9+1</f>
        <v>2</v>
      </c>
      <c r="B10" s="235" t="s">
        <v>809</v>
      </c>
      <c r="C10" s="656"/>
      <c r="D10" s="657"/>
      <c r="E10" s="657"/>
      <c r="F10" s="657"/>
      <c r="G10" s="657"/>
      <c r="H10" s="657"/>
      <c r="I10" s="657"/>
      <c r="J10" s="657"/>
      <c r="K10" s="657"/>
      <c r="L10" s="658"/>
    </row>
    <row r="11" spans="1:12" x14ac:dyDescent="0.2">
      <c r="A11" s="235">
        <f t="shared" ref="A11:A39" si="0">A10+1</f>
        <v>3</v>
      </c>
      <c r="B11" s="235" t="s">
        <v>845</v>
      </c>
      <c r="C11" s="656"/>
      <c r="D11" s="657"/>
      <c r="E11" s="657"/>
      <c r="F11" s="657"/>
      <c r="G11" s="657"/>
      <c r="H11" s="657"/>
      <c r="I11" s="657"/>
      <c r="J11" s="657"/>
      <c r="K11" s="657"/>
      <c r="L11" s="658"/>
    </row>
    <row r="12" spans="1:12" x14ac:dyDescent="0.2">
      <c r="A12" s="235">
        <f t="shared" si="0"/>
        <v>4</v>
      </c>
      <c r="B12" s="235" t="s">
        <v>810</v>
      </c>
      <c r="C12" s="656"/>
      <c r="D12" s="657"/>
      <c r="E12" s="657"/>
      <c r="F12" s="657"/>
      <c r="G12" s="657"/>
      <c r="H12" s="657"/>
      <c r="I12" s="657"/>
      <c r="J12" s="657"/>
      <c r="K12" s="657"/>
      <c r="L12" s="658"/>
    </row>
    <row r="13" spans="1:12" x14ac:dyDescent="0.2">
      <c r="A13" s="235">
        <f t="shared" si="0"/>
        <v>5</v>
      </c>
      <c r="B13" s="235" t="s">
        <v>811</v>
      </c>
      <c r="C13" s="656"/>
      <c r="D13" s="657"/>
      <c r="E13" s="657"/>
      <c r="F13" s="657"/>
      <c r="G13" s="657"/>
      <c r="H13" s="657"/>
      <c r="I13" s="657"/>
      <c r="J13" s="657"/>
      <c r="K13" s="657"/>
      <c r="L13" s="658"/>
    </row>
    <row r="14" spans="1:12" x14ac:dyDescent="0.2">
      <c r="A14" s="235">
        <f t="shared" si="0"/>
        <v>6</v>
      </c>
      <c r="B14" s="235" t="s">
        <v>812</v>
      </c>
      <c r="C14" s="656"/>
      <c r="D14" s="657"/>
      <c r="E14" s="657"/>
      <c r="F14" s="657"/>
      <c r="G14" s="657"/>
      <c r="H14" s="657"/>
      <c r="I14" s="657"/>
      <c r="J14" s="657"/>
      <c r="K14" s="657"/>
      <c r="L14" s="658"/>
    </row>
    <row r="15" spans="1:12" x14ac:dyDescent="0.2">
      <c r="A15" s="235">
        <f t="shared" si="0"/>
        <v>7</v>
      </c>
      <c r="B15" s="235" t="s">
        <v>813</v>
      </c>
      <c r="C15" s="656"/>
      <c r="D15" s="657"/>
      <c r="E15" s="657"/>
      <c r="F15" s="657"/>
      <c r="G15" s="657"/>
      <c r="H15" s="657"/>
      <c r="I15" s="657"/>
      <c r="J15" s="657"/>
      <c r="K15" s="657"/>
      <c r="L15" s="658"/>
    </row>
    <row r="16" spans="1:12" x14ac:dyDescent="0.2">
      <c r="A16" s="235">
        <f t="shared" si="0"/>
        <v>8</v>
      </c>
      <c r="B16" s="235" t="s">
        <v>814</v>
      </c>
      <c r="C16" s="656"/>
      <c r="D16" s="657"/>
      <c r="E16" s="657"/>
      <c r="F16" s="657"/>
      <c r="G16" s="657"/>
      <c r="H16" s="657"/>
      <c r="I16" s="657"/>
      <c r="J16" s="657"/>
      <c r="K16" s="657"/>
      <c r="L16" s="658"/>
    </row>
    <row r="17" spans="1:14" x14ac:dyDescent="0.2">
      <c r="A17" s="235">
        <f t="shared" si="0"/>
        <v>9</v>
      </c>
      <c r="B17" s="235" t="s">
        <v>815</v>
      </c>
      <c r="C17" s="656"/>
      <c r="D17" s="657"/>
      <c r="E17" s="657"/>
      <c r="F17" s="657"/>
      <c r="G17" s="657"/>
      <c r="H17" s="657"/>
      <c r="I17" s="657"/>
      <c r="J17" s="657"/>
      <c r="K17" s="657"/>
      <c r="L17" s="658"/>
    </row>
    <row r="18" spans="1:14" x14ac:dyDescent="0.2">
      <c r="A18" s="235">
        <f t="shared" si="0"/>
        <v>10</v>
      </c>
      <c r="B18" s="235" t="s">
        <v>816</v>
      </c>
      <c r="C18" s="656"/>
      <c r="D18" s="657"/>
      <c r="E18" s="657"/>
      <c r="F18" s="657"/>
      <c r="G18" s="657"/>
      <c r="H18" s="657"/>
      <c r="I18" s="657"/>
      <c r="J18" s="657"/>
      <c r="K18" s="657"/>
      <c r="L18" s="658"/>
    </row>
    <row r="19" spans="1:14" x14ac:dyDescent="0.2">
      <c r="A19" s="235">
        <f t="shared" si="0"/>
        <v>11</v>
      </c>
      <c r="B19" s="235" t="s">
        <v>846</v>
      </c>
      <c r="C19" s="656"/>
      <c r="D19" s="657"/>
      <c r="E19" s="657"/>
      <c r="F19" s="657"/>
      <c r="G19" s="657"/>
      <c r="H19" s="657"/>
      <c r="I19" s="657"/>
      <c r="J19" s="657"/>
      <c r="K19" s="657"/>
      <c r="L19" s="658"/>
    </row>
    <row r="20" spans="1:14" x14ac:dyDescent="0.2">
      <c r="A20" s="235">
        <f t="shared" si="0"/>
        <v>12</v>
      </c>
      <c r="B20" s="235" t="s">
        <v>817</v>
      </c>
      <c r="C20" s="656"/>
      <c r="D20" s="657"/>
      <c r="E20" s="657"/>
      <c r="F20" s="657"/>
      <c r="G20" s="657"/>
      <c r="H20" s="657"/>
      <c r="I20" s="657"/>
      <c r="J20" s="657"/>
      <c r="K20" s="657"/>
      <c r="L20" s="658"/>
    </row>
    <row r="21" spans="1:14" x14ac:dyDescent="0.2">
      <c r="A21" s="235">
        <f t="shared" si="0"/>
        <v>13</v>
      </c>
      <c r="B21" s="235" t="s">
        <v>818</v>
      </c>
      <c r="C21" s="656"/>
      <c r="D21" s="657"/>
      <c r="E21" s="657"/>
      <c r="F21" s="657"/>
      <c r="G21" s="657"/>
      <c r="H21" s="657"/>
      <c r="I21" s="657"/>
      <c r="J21" s="657"/>
      <c r="K21" s="657"/>
      <c r="L21" s="658"/>
    </row>
    <row r="22" spans="1:14" x14ac:dyDescent="0.2">
      <c r="A22" s="235">
        <f t="shared" si="0"/>
        <v>14</v>
      </c>
      <c r="B22" s="235" t="s">
        <v>847</v>
      </c>
      <c r="C22" s="656"/>
      <c r="D22" s="657"/>
      <c r="E22" s="657"/>
      <c r="F22" s="657"/>
      <c r="G22" s="657"/>
      <c r="H22" s="657"/>
      <c r="I22" s="657"/>
      <c r="J22" s="657"/>
      <c r="K22" s="657"/>
      <c r="L22" s="658"/>
    </row>
    <row r="23" spans="1:14" x14ac:dyDescent="0.2">
      <c r="A23" s="235">
        <f t="shared" si="0"/>
        <v>15</v>
      </c>
      <c r="B23" s="235" t="s">
        <v>819</v>
      </c>
      <c r="C23" s="656"/>
      <c r="D23" s="657"/>
      <c r="E23" s="657"/>
      <c r="F23" s="657"/>
      <c r="G23" s="657"/>
      <c r="H23" s="657"/>
      <c r="I23" s="657"/>
      <c r="J23" s="657"/>
      <c r="K23" s="657"/>
      <c r="L23" s="658"/>
    </row>
    <row r="24" spans="1:14" x14ac:dyDescent="0.2">
      <c r="A24" s="235">
        <f t="shared" si="0"/>
        <v>16</v>
      </c>
      <c r="B24" s="235" t="s">
        <v>820</v>
      </c>
      <c r="C24" s="656"/>
      <c r="D24" s="657"/>
      <c r="E24" s="657"/>
      <c r="F24" s="657"/>
      <c r="G24" s="657"/>
      <c r="H24" s="657"/>
      <c r="I24" s="657"/>
      <c r="J24" s="657"/>
      <c r="K24" s="657"/>
      <c r="L24" s="658"/>
    </row>
    <row r="25" spans="1:14" x14ac:dyDescent="0.2">
      <c r="A25" s="235">
        <f t="shared" si="0"/>
        <v>17</v>
      </c>
      <c r="B25" s="235" t="s">
        <v>821</v>
      </c>
      <c r="C25" s="656"/>
      <c r="D25" s="657"/>
      <c r="E25" s="657"/>
      <c r="F25" s="657"/>
      <c r="G25" s="657"/>
      <c r="H25" s="657"/>
      <c r="I25" s="657"/>
      <c r="J25" s="657"/>
      <c r="K25" s="657"/>
      <c r="L25" s="658"/>
    </row>
    <row r="26" spans="1:14" x14ac:dyDescent="0.2">
      <c r="A26" s="235">
        <f t="shared" si="0"/>
        <v>18</v>
      </c>
      <c r="B26" s="235" t="s">
        <v>822</v>
      </c>
      <c r="C26" s="656"/>
      <c r="D26" s="657"/>
      <c r="E26" s="657"/>
      <c r="F26" s="657"/>
      <c r="G26" s="657"/>
      <c r="H26" s="657"/>
      <c r="I26" s="657"/>
      <c r="J26" s="657"/>
      <c r="K26" s="657"/>
      <c r="L26" s="658"/>
    </row>
    <row r="27" spans="1:14" x14ac:dyDescent="0.2">
      <c r="A27" s="235">
        <f t="shared" si="0"/>
        <v>19</v>
      </c>
      <c r="B27" s="235" t="s">
        <v>848</v>
      </c>
      <c r="C27" s="656"/>
      <c r="D27" s="657"/>
      <c r="E27" s="657"/>
      <c r="F27" s="657"/>
      <c r="G27" s="657"/>
      <c r="H27" s="657"/>
      <c r="I27" s="657"/>
      <c r="J27" s="657"/>
      <c r="K27" s="657"/>
      <c r="L27" s="658"/>
      <c r="N27" s="199" t="s">
        <v>11</v>
      </c>
    </row>
    <row r="28" spans="1:14" x14ac:dyDescent="0.2">
      <c r="A28" s="235">
        <f t="shared" si="0"/>
        <v>20</v>
      </c>
      <c r="B28" s="235" t="s">
        <v>823</v>
      </c>
      <c r="C28" s="656"/>
      <c r="D28" s="657"/>
      <c r="E28" s="657"/>
      <c r="F28" s="657"/>
      <c r="G28" s="657"/>
      <c r="H28" s="657"/>
      <c r="I28" s="657"/>
      <c r="J28" s="657"/>
      <c r="K28" s="657"/>
      <c r="L28" s="658"/>
    </row>
    <row r="29" spans="1:14" x14ac:dyDescent="0.2">
      <c r="A29" s="235">
        <f t="shared" si="0"/>
        <v>21</v>
      </c>
      <c r="B29" s="235" t="s">
        <v>824</v>
      </c>
      <c r="C29" s="656"/>
      <c r="D29" s="657"/>
      <c r="E29" s="657"/>
      <c r="F29" s="657"/>
      <c r="G29" s="657"/>
      <c r="H29" s="657"/>
      <c r="I29" s="657"/>
      <c r="J29" s="657"/>
      <c r="K29" s="657"/>
      <c r="L29" s="658"/>
    </row>
    <row r="30" spans="1:14" x14ac:dyDescent="0.2">
      <c r="A30" s="235">
        <f t="shared" si="0"/>
        <v>22</v>
      </c>
      <c r="B30" s="235" t="s">
        <v>825</v>
      </c>
      <c r="C30" s="656"/>
      <c r="D30" s="657"/>
      <c r="E30" s="657"/>
      <c r="F30" s="657"/>
      <c r="G30" s="657"/>
      <c r="H30" s="657"/>
      <c r="I30" s="657"/>
      <c r="J30" s="657"/>
      <c r="K30" s="657"/>
      <c r="L30" s="658"/>
    </row>
    <row r="31" spans="1:14" x14ac:dyDescent="0.2">
      <c r="A31" s="235">
        <f t="shared" si="0"/>
        <v>23</v>
      </c>
      <c r="B31" s="235" t="s">
        <v>826</v>
      </c>
      <c r="C31" s="656"/>
      <c r="D31" s="657"/>
      <c r="E31" s="657"/>
      <c r="F31" s="657"/>
      <c r="G31" s="657"/>
      <c r="H31" s="657"/>
      <c r="I31" s="657"/>
      <c r="J31" s="657"/>
      <c r="K31" s="657"/>
      <c r="L31" s="658"/>
    </row>
    <row r="32" spans="1:14" x14ac:dyDescent="0.2">
      <c r="A32" s="235">
        <f t="shared" si="0"/>
        <v>24</v>
      </c>
      <c r="B32" s="235" t="s">
        <v>827</v>
      </c>
      <c r="C32" s="656"/>
      <c r="D32" s="657"/>
      <c r="E32" s="657"/>
      <c r="F32" s="657"/>
      <c r="G32" s="657"/>
      <c r="H32" s="657"/>
      <c r="I32" s="657"/>
      <c r="J32" s="657"/>
      <c r="K32" s="657"/>
      <c r="L32" s="658"/>
    </row>
    <row r="33" spans="1:12" x14ac:dyDescent="0.2">
      <c r="A33" s="235">
        <f t="shared" si="0"/>
        <v>25</v>
      </c>
      <c r="B33" s="235" t="s">
        <v>828</v>
      </c>
      <c r="C33" s="656"/>
      <c r="D33" s="657"/>
      <c r="E33" s="657"/>
      <c r="F33" s="657"/>
      <c r="G33" s="657"/>
      <c r="H33" s="657"/>
      <c r="I33" s="657"/>
      <c r="J33" s="657"/>
      <c r="K33" s="657"/>
      <c r="L33" s="658"/>
    </row>
    <row r="34" spans="1:12" x14ac:dyDescent="0.2">
      <c r="A34" s="235">
        <f t="shared" si="0"/>
        <v>26</v>
      </c>
      <c r="B34" s="235" t="s">
        <v>829</v>
      </c>
      <c r="C34" s="656"/>
      <c r="D34" s="657"/>
      <c r="E34" s="657"/>
      <c r="F34" s="657"/>
      <c r="G34" s="657"/>
      <c r="H34" s="657"/>
      <c r="I34" s="657"/>
      <c r="J34" s="657"/>
      <c r="K34" s="657"/>
      <c r="L34" s="658"/>
    </row>
    <row r="35" spans="1:12" x14ac:dyDescent="0.2">
      <c r="A35" s="235">
        <f t="shared" si="0"/>
        <v>27</v>
      </c>
      <c r="B35" s="235" t="s">
        <v>830</v>
      </c>
      <c r="C35" s="656"/>
      <c r="D35" s="657"/>
      <c r="E35" s="657"/>
      <c r="F35" s="657"/>
      <c r="G35" s="657"/>
      <c r="H35" s="657"/>
      <c r="I35" s="657"/>
      <c r="J35" s="657"/>
      <c r="K35" s="657"/>
      <c r="L35" s="658"/>
    </row>
    <row r="36" spans="1:12" x14ac:dyDescent="0.2">
      <c r="A36" s="235">
        <f t="shared" si="0"/>
        <v>28</v>
      </c>
      <c r="B36" s="168" t="s">
        <v>831</v>
      </c>
      <c r="C36" s="656"/>
      <c r="D36" s="657"/>
      <c r="E36" s="657"/>
      <c r="F36" s="657"/>
      <c r="G36" s="657"/>
      <c r="H36" s="657"/>
      <c r="I36" s="657"/>
      <c r="J36" s="657"/>
      <c r="K36" s="657"/>
      <c r="L36" s="658"/>
    </row>
    <row r="37" spans="1:12" x14ac:dyDescent="0.2">
      <c r="A37" s="235">
        <f t="shared" si="0"/>
        <v>29</v>
      </c>
      <c r="B37" s="168" t="s">
        <v>832</v>
      </c>
      <c r="C37" s="656"/>
      <c r="D37" s="657"/>
      <c r="E37" s="657"/>
      <c r="F37" s="657"/>
      <c r="G37" s="657"/>
      <c r="H37" s="657"/>
      <c r="I37" s="657"/>
      <c r="J37" s="657"/>
      <c r="K37" s="657"/>
      <c r="L37" s="658"/>
    </row>
    <row r="38" spans="1:12" ht="12.75" customHeight="1" x14ac:dyDescent="0.2">
      <c r="A38" s="235">
        <f t="shared" si="0"/>
        <v>30</v>
      </c>
      <c r="B38" s="168" t="s">
        <v>833</v>
      </c>
      <c r="C38" s="656"/>
      <c r="D38" s="657"/>
      <c r="E38" s="657"/>
      <c r="F38" s="657"/>
      <c r="G38" s="657"/>
      <c r="H38" s="657"/>
      <c r="I38" s="657"/>
      <c r="J38" s="657"/>
      <c r="K38" s="657"/>
      <c r="L38" s="658"/>
    </row>
    <row r="39" spans="1:12" ht="12.75" customHeight="1" x14ac:dyDescent="0.2">
      <c r="A39" s="235">
        <f t="shared" si="0"/>
        <v>31</v>
      </c>
      <c r="B39" s="168" t="s">
        <v>834</v>
      </c>
      <c r="C39" s="656"/>
      <c r="D39" s="657"/>
      <c r="E39" s="657"/>
      <c r="F39" s="657"/>
      <c r="G39" s="657"/>
      <c r="H39" s="657"/>
      <c r="I39" s="657"/>
      <c r="J39" s="657"/>
      <c r="K39" s="657"/>
      <c r="L39" s="658"/>
    </row>
    <row r="40" spans="1:12" ht="12.75" customHeight="1" x14ac:dyDescent="0.2">
      <c r="A40" s="176"/>
      <c r="B40" s="176" t="s">
        <v>835</v>
      </c>
      <c r="C40" s="659"/>
      <c r="D40" s="660"/>
      <c r="E40" s="660"/>
      <c r="F40" s="660"/>
      <c r="G40" s="660"/>
      <c r="H40" s="660"/>
      <c r="I40" s="660"/>
      <c r="J40" s="660"/>
      <c r="K40" s="660"/>
      <c r="L40" s="661"/>
    </row>
    <row r="41" spans="1:12" x14ac:dyDescent="0.2">
      <c r="A41" s="125"/>
      <c r="F41" s="125"/>
    </row>
    <row r="44" spans="1:12" ht="15.75" x14ac:dyDescent="0.25">
      <c r="I44" s="618" t="s">
        <v>868</v>
      </c>
      <c r="J44" s="618"/>
      <c r="K44" s="618"/>
      <c r="L44" s="618"/>
    </row>
    <row r="45" spans="1:12" ht="15.75" x14ac:dyDescent="0.25">
      <c r="I45" s="618" t="s">
        <v>869</v>
      </c>
      <c r="J45" s="618"/>
      <c r="K45" s="618"/>
      <c r="L45" s="618"/>
    </row>
  </sheetData>
  <mergeCells count="12">
    <mergeCell ref="I44:L44"/>
    <mergeCell ref="I45:L45"/>
    <mergeCell ref="A1:K1"/>
    <mergeCell ref="C6:E6"/>
    <mergeCell ref="F6:I6"/>
    <mergeCell ref="J6:L6"/>
    <mergeCell ref="A6:A7"/>
    <mergeCell ref="B6:B7"/>
    <mergeCell ref="A2:K2"/>
    <mergeCell ref="A4:K4"/>
    <mergeCell ref="C9:L40"/>
    <mergeCell ref="K5:L5"/>
  </mergeCells>
  <printOptions horizontalCentered="1"/>
  <pageMargins left="0.70866141732283472" right="0.70866141732283472" top="0.43" bottom="0" header="0.31496062992125984" footer="0.31496062992125984"/>
  <pageSetup paperSize="9" scale="71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opLeftCell="A7" zoomScaleSheetLayoutView="80" workbookViewId="0">
      <selection activeCell="M46" sqref="M46"/>
    </sheetView>
  </sheetViews>
  <sheetFormatPr defaultRowHeight="12.75" x14ac:dyDescent="0.2"/>
  <cols>
    <col min="1" max="1" width="7.7109375" style="199" customWidth="1"/>
    <col min="2" max="2" width="18.5703125" style="199" customWidth="1"/>
    <col min="3" max="4" width="12.7109375" style="199" customWidth="1"/>
    <col min="5" max="5" width="12.85546875" style="199" customWidth="1"/>
    <col min="6" max="6" width="13.28515625" style="199" customWidth="1"/>
    <col min="7" max="7" width="13.7109375" style="199" customWidth="1"/>
    <col min="8" max="8" width="12.42578125" style="199" customWidth="1"/>
    <col min="9" max="9" width="15.5703125" style="199" customWidth="1"/>
    <col min="10" max="10" width="12.42578125" style="199" customWidth="1"/>
    <col min="11" max="11" width="14.28515625" style="199" customWidth="1"/>
    <col min="12" max="16384" width="9.140625" style="199"/>
  </cols>
  <sheetData>
    <row r="1" spans="1:11" ht="15.75" x14ac:dyDescent="0.25">
      <c r="A1" s="553" t="s">
        <v>0</v>
      </c>
      <c r="B1" s="553"/>
      <c r="C1" s="553"/>
      <c r="D1" s="553"/>
      <c r="E1" s="553"/>
      <c r="F1" s="553"/>
      <c r="G1" s="553"/>
      <c r="H1" s="553"/>
      <c r="I1" s="181"/>
      <c r="J1" s="181"/>
      <c r="K1" s="243" t="s">
        <v>532</v>
      </c>
    </row>
    <row r="2" spans="1:11" ht="20.25" x14ac:dyDescent="0.3">
      <c r="A2" s="554" t="s">
        <v>646</v>
      </c>
      <c r="B2" s="554"/>
      <c r="C2" s="554"/>
      <c r="D2" s="554"/>
      <c r="E2" s="554"/>
      <c r="F2" s="554"/>
      <c r="G2" s="554"/>
      <c r="H2" s="554"/>
      <c r="I2" s="182"/>
      <c r="J2" s="182"/>
    </row>
    <row r="4" spans="1:11" ht="15.75" x14ac:dyDescent="0.25">
      <c r="A4" s="553" t="s">
        <v>531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</row>
    <row r="5" spans="1:11" x14ac:dyDescent="0.2">
      <c r="A5" s="94" t="s">
        <v>883</v>
      </c>
      <c r="B5" s="94"/>
      <c r="C5" s="94"/>
      <c r="D5" s="94"/>
      <c r="E5" s="94"/>
      <c r="F5" s="94"/>
      <c r="H5" s="94"/>
      <c r="I5" s="94"/>
      <c r="J5" s="94" t="s">
        <v>895</v>
      </c>
    </row>
    <row r="6" spans="1:11" ht="21.75" customHeight="1" x14ac:dyDescent="0.2">
      <c r="A6" s="639" t="s">
        <v>2</v>
      </c>
      <c r="B6" s="639" t="s">
        <v>33</v>
      </c>
      <c r="C6" s="530" t="s">
        <v>491</v>
      </c>
      <c r="D6" s="531"/>
      <c r="E6" s="532"/>
      <c r="F6" s="530" t="s">
        <v>494</v>
      </c>
      <c r="G6" s="531"/>
      <c r="H6" s="532"/>
      <c r="I6" s="639" t="s">
        <v>714</v>
      </c>
      <c r="J6" s="639" t="s">
        <v>713</v>
      </c>
      <c r="K6" s="639" t="s">
        <v>74</v>
      </c>
    </row>
    <row r="7" spans="1:11" ht="26.25" customHeight="1" x14ac:dyDescent="0.2">
      <c r="A7" s="640"/>
      <c r="B7" s="640"/>
      <c r="C7" s="175" t="s">
        <v>490</v>
      </c>
      <c r="D7" s="175" t="s">
        <v>492</v>
      </c>
      <c r="E7" s="175" t="s">
        <v>493</v>
      </c>
      <c r="F7" s="175" t="s">
        <v>490</v>
      </c>
      <c r="G7" s="175" t="s">
        <v>492</v>
      </c>
      <c r="H7" s="175" t="s">
        <v>493</v>
      </c>
      <c r="I7" s="640"/>
      <c r="J7" s="640"/>
      <c r="K7" s="640"/>
    </row>
    <row r="8" spans="1:11" x14ac:dyDescent="0.2">
      <c r="A8" s="245">
        <v>1</v>
      </c>
      <c r="B8" s="245">
        <v>2</v>
      </c>
      <c r="C8" s="245">
        <v>3</v>
      </c>
      <c r="D8" s="245">
        <v>4</v>
      </c>
      <c r="E8" s="245">
        <v>5</v>
      </c>
      <c r="F8" s="245">
        <v>6</v>
      </c>
      <c r="G8" s="245">
        <v>7</v>
      </c>
      <c r="H8" s="245">
        <v>8</v>
      </c>
      <c r="I8" s="245">
        <v>9</v>
      </c>
      <c r="J8" s="245">
        <v>10</v>
      </c>
      <c r="K8" s="245">
        <v>11</v>
      </c>
    </row>
    <row r="9" spans="1:11" x14ac:dyDescent="0.2">
      <c r="A9" s="235">
        <v>1</v>
      </c>
      <c r="B9" s="235" t="s">
        <v>844</v>
      </c>
      <c r="C9" s="773" t="s">
        <v>849</v>
      </c>
      <c r="D9" s="774"/>
      <c r="E9" s="774"/>
      <c r="F9" s="774"/>
      <c r="G9" s="774"/>
      <c r="H9" s="774"/>
      <c r="I9" s="774"/>
      <c r="J9" s="774"/>
      <c r="K9" s="775"/>
    </row>
    <row r="10" spans="1:11" x14ac:dyDescent="0.2">
      <c r="A10" s="235">
        <f>A9+1</f>
        <v>2</v>
      </c>
      <c r="B10" s="235" t="s">
        <v>809</v>
      </c>
      <c r="C10" s="776"/>
      <c r="D10" s="777"/>
      <c r="E10" s="777"/>
      <c r="F10" s="777"/>
      <c r="G10" s="777"/>
      <c r="H10" s="777"/>
      <c r="I10" s="777"/>
      <c r="J10" s="777"/>
      <c r="K10" s="778"/>
    </row>
    <row r="11" spans="1:11" x14ac:dyDescent="0.2">
      <c r="A11" s="235">
        <f t="shared" ref="A11:A39" si="0">A10+1</f>
        <v>3</v>
      </c>
      <c r="B11" s="235" t="s">
        <v>845</v>
      </c>
      <c r="C11" s="776"/>
      <c r="D11" s="777"/>
      <c r="E11" s="777"/>
      <c r="F11" s="777"/>
      <c r="G11" s="777"/>
      <c r="H11" s="777"/>
      <c r="I11" s="777"/>
      <c r="J11" s="777"/>
      <c r="K11" s="778"/>
    </row>
    <row r="12" spans="1:11" x14ac:dyDescent="0.2">
      <c r="A12" s="235">
        <f t="shared" si="0"/>
        <v>4</v>
      </c>
      <c r="B12" s="235" t="s">
        <v>810</v>
      </c>
      <c r="C12" s="776"/>
      <c r="D12" s="777"/>
      <c r="E12" s="777"/>
      <c r="F12" s="777"/>
      <c r="G12" s="777"/>
      <c r="H12" s="777"/>
      <c r="I12" s="777"/>
      <c r="J12" s="777"/>
      <c r="K12" s="778"/>
    </row>
    <row r="13" spans="1:11" x14ac:dyDescent="0.2">
      <c r="A13" s="235">
        <f t="shared" si="0"/>
        <v>5</v>
      </c>
      <c r="B13" s="235" t="s">
        <v>811</v>
      </c>
      <c r="C13" s="776"/>
      <c r="D13" s="777"/>
      <c r="E13" s="777"/>
      <c r="F13" s="777"/>
      <c r="G13" s="777"/>
      <c r="H13" s="777"/>
      <c r="I13" s="777"/>
      <c r="J13" s="777"/>
      <c r="K13" s="778"/>
    </row>
    <row r="14" spans="1:11" x14ac:dyDescent="0.2">
      <c r="A14" s="235">
        <f t="shared" si="0"/>
        <v>6</v>
      </c>
      <c r="B14" s="235" t="s">
        <v>812</v>
      </c>
      <c r="C14" s="776"/>
      <c r="D14" s="777"/>
      <c r="E14" s="777"/>
      <c r="F14" s="777"/>
      <c r="G14" s="777"/>
      <c r="H14" s="777"/>
      <c r="I14" s="777"/>
      <c r="J14" s="777"/>
      <c r="K14" s="778"/>
    </row>
    <row r="15" spans="1:11" x14ac:dyDescent="0.2">
      <c r="A15" s="235">
        <f t="shared" si="0"/>
        <v>7</v>
      </c>
      <c r="B15" s="235" t="s">
        <v>813</v>
      </c>
      <c r="C15" s="776"/>
      <c r="D15" s="777"/>
      <c r="E15" s="777"/>
      <c r="F15" s="777"/>
      <c r="G15" s="777"/>
      <c r="H15" s="777"/>
      <c r="I15" s="777"/>
      <c r="J15" s="777"/>
      <c r="K15" s="778"/>
    </row>
    <row r="16" spans="1:11" x14ac:dyDescent="0.2">
      <c r="A16" s="235">
        <f t="shared" si="0"/>
        <v>8</v>
      </c>
      <c r="B16" s="235" t="s">
        <v>814</v>
      </c>
      <c r="C16" s="776"/>
      <c r="D16" s="777"/>
      <c r="E16" s="777"/>
      <c r="F16" s="777"/>
      <c r="G16" s="777"/>
      <c r="H16" s="777"/>
      <c r="I16" s="777"/>
      <c r="J16" s="777"/>
      <c r="K16" s="778"/>
    </row>
    <row r="17" spans="1:11" x14ac:dyDescent="0.2">
      <c r="A17" s="235">
        <f t="shared" si="0"/>
        <v>9</v>
      </c>
      <c r="B17" s="235" t="s">
        <v>815</v>
      </c>
      <c r="C17" s="776"/>
      <c r="D17" s="777"/>
      <c r="E17" s="777"/>
      <c r="F17" s="777"/>
      <c r="G17" s="777"/>
      <c r="H17" s="777"/>
      <c r="I17" s="777"/>
      <c r="J17" s="777"/>
      <c r="K17" s="778"/>
    </row>
    <row r="18" spans="1:11" x14ac:dyDescent="0.2">
      <c r="A18" s="235">
        <f t="shared" si="0"/>
        <v>10</v>
      </c>
      <c r="B18" s="235" t="s">
        <v>816</v>
      </c>
      <c r="C18" s="776"/>
      <c r="D18" s="777"/>
      <c r="E18" s="777"/>
      <c r="F18" s="777"/>
      <c r="G18" s="777"/>
      <c r="H18" s="777"/>
      <c r="I18" s="777"/>
      <c r="J18" s="777"/>
      <c r="K18" s="778"/>
    </row>
    <row r="19" spans="1:11" x14ac:dyDescent="0.2">
      <c r="A19" s="235">
        <f t="shared" si="0"/>
        <v>11</v>
      </c>
      <c r="B19" s="235" t="s">
        <v>846</v>
      </c>
      <c r="C19" s="776"/>
      <c r="D19" s="777"/>
      <c r="E19" s="777"/>
      <c r="F19" s="777"/>
      <c r="G19" s="777"/>
      <c r="H19" s="777"/>
      <c r="I19" s="777"/>
      <c r="J19" s="777"/>
      <c r="K19" s="778"/>
    </row>
    <row r="20" spans="1:11" x14ac:dyDescent="0.2">
      <c r="A20" s="235">
        <f t="shared" si="0"/>
        <v>12</v>
      </c>
      <c r="B20" s="235" t="s">
        <v>817</v>
      </c>
      <c r="C20" s="776"/>
      <c r="D20" s="777"/>
      <c r="E20" s="777"/>
      <c r="F20" s="777"/>
      <c r="G20" s="777"/>
      <c r="H20" s="777"/>
      <c r="I20" s="777"/>
      <c r="J20" s="777"/>
      <c r="K20" s="778"/>
    </row>
    <row r="21" spans="1:11" x14ac:dyDescent="0.2">
      <c r="A21" s="235">
        <f t="shared" si="0"/>
        <v>13</v>
      </c>
      <c r="B21" s="235" t="s">
        <v>818</v>
      </c>
      <c r="C21" s="776"/>
      <c r="D21" s="777"/>
      <c r="E21" s="777"/>
      <c r="F21" s="777"/>
      <c r="G21" s="777"/>
      <c r="H21" s="777"/>
      <c r="I21" s="777"/>
      <c r="J21" s="777"/>
      <c r="K21" s="778"/>
    </row>
    <row r="22" spans="1:11" x14ac:dyDescent="0.2">
      <c r="A22" s="235">
        <f t="shared" si="0"/>
        <v>14</v>
      </c>
      <c r="B22" s="235" t="s">
        <v>847</v>
      </c>
      <c r="C22" s="776"/>
      <c r="D22" s="777"/>
      <c r="E22" s="777"/>
      <c r="F22" s="777"/>
      <c r="G22" s="777"/>
      <c r="H22" s="777"/>
      <c r="I22" s="777"/>
      <c r="J22" s="777"/>
      <c r="K22" s="778"/>
    </row>
    <row r="23" spans="1:11" x14ac:dyDescent="0.2">
      <c r="A23" s="235">
        <f t="shared" si="0"/>
        <v>15</v>
      </c>
      <c r="B23" s="235" t="s">
        <v>819</v>
      </c>
      <c r="C23" s="776"/>
      <c r="D23" s="777"/>
      <c r="E23" s="777"/>
      <c r="F23" s="777"/>
      <c r="G23" s="777"/>
      <c r="H23" s="777"/>
      <c r="I23" s="777"/>
      <c r="J23" s="777"/>
      <c r="K23" s="778"/>
    </row>
    <row r="24" spans="1:11" x14ac:dyDescent="0.2">
      <c r="A24" s="235">
        <f t="shared" si="0"/>
        <v>16</v>
      </c>
      <c r="B24" s="235" t="s">
        <v>820</v>
      </c>
      <c r="C24" s="776"/>
      <c r="D24" s="777"/>
      <c r="E24" s="777"/>
      <c r="F24" s="777"/>
      <c r="G24" s="777"/>
      <c r="H24" s="777"/>
      <c r="I24" s="777"/>
      <c r="J24" s="777"/>
      <c r="K24" s="778"/>
    </row>
    <row r="25" spans="1:11" x14ac:dyDescent="0.2">
      <c r="A25" s="235">
        <f t="shared" si="0"/>
        <v>17</v>
      </c>
      <c r="B25" s="235" t="s">
        <v>821</v>
      </c>
      <c r="C25" s="776"/>
      <c r="D25" s="777"/>
      <c r="E25" s="777"/>
      <c r="F25" s="777"/>
      <c r="G25" s="777"/>
      <c r="H25" s="777"/>
      <c r="I25" s="777"/>
      <c r="J25" s="777"/>
      <c r="K25" s="778"/>
    </row>
    <row r="26" spans="1:11" x14ac:dyDescent="0.2">
      <c r="A26" s="235">
        <f t="shared" si="0"/>
        <v>18</v>
      </c>
      <c r="B26" s="235" t="s">
        <v>822</v>
      </c>
      <c r="C26" s="776"/>
      <c r="D26" s="777"/>
      <c r="E26" s="777"/>
      <c r="F26" s="777"/>
      <c r="G26" s="777"/>
      <c r="H26" s="777"/>
      <c r="I26" s="777"/>
      <c r="J26" s="777"/>
      <c r="K26" s="778"/>
    </row>
    <row r="27" spans="1:11" x14ac:dyDescent="0.2">
      <c r="A27" s="235">
        <f t="shared" si="0"/>
        <v>19</v>
      </c>
      <c r="B27" s="235" t="s">
        <v>848</v>
      </c>
      <c r="C27" s="776"/>
      <c r="D27" s="777"/>
      <c r="E27" s="777"/>
      <c r="F27" s="777"/>
      <c r="G27" s="777"/>
      <c r="H27" s="777"/>
      <c r="I27" s="777"/>
      <c r="J27" s="777"/>
      <c r="K27" s="778"/>
    </row>
    <row r="28" spans="1:11" x14ac:dyDescent="0.2">
      <c r="A28" s="235">
        <f t="shared" si="0"/>
        <v>20</v>
      </c>
      <c r="B28" s="235" t="s">
        <v>823</v>
      </c>
      <c r="C28" s="776"/>
      <c r="D28" s="777"/>
      <c r="E28" s="777"/>
      <c r="F28" s="777"/>
      <c r="G28" s="777"/>
      <c r="H28" s="777"/>
      <c r="I28" s="777"/>
      <c r="J28" s="777"/>
      <c r="K28" s="778"/>
    </row>
    <row r="29" spans="1:11" x14ac:dyDescent="0.2">
      <c r="A29" s="235">
        <f t="shared" si="0"/>
        <v>21</v>
      </c>
      <c r="B29" s="235" t="s">
        <v>824</v>
      </c>
      <c r="C29" s="776"/>
      <c r="D29" s="777"/>
      <c r="E29" s="777"/>
      <c r="F29" s="777"/>
      <c r="G29" s="777"/>
      <c r="H29" s="777"/>
      <c r="I29" s="777"/>
      <c r="J29" s="777"/>
      <c r="K29" s="778"/>
    </row>
    <row r="30" spans="1:11" x14ac:dyDescent="0.2">
      <c r="A30" s="235">
        <f t="shared" si="0"/>
        <v>22</v>
      </c>
      <c r="B30" s="235" t="s">
        <v>825</v>
      </c>
      <c r="C30" s="776"/>
      <c r="D30" s="777"/>
      <c r="E30" s="777"/>
      <c r="F30" s="777"/>
      <c r="G30" s="777"/>
      <c r="H30" s="777"/>
      <c r="I30" s="777"/>
      <c r="J30" s="777"/>
      <c r="K30" s="778"/>
    </row>
    <row r="31" spans="1:11" x14ac:dyDescent="0.2">
      <c r="A31" s="235">
        <f t="shared" si="0"/>
        <v>23</v>
      </c>
      <c r="B31" s="235" t="s">
        <v>826</v>
      </c>
      <c r="C31" s="776"/>
      <c r="D31" s="777"/>
      <c r="E31" s="777"/>
      <c r="F31" s="777"/>
      <c r="G31" s="777"/>
      <c r="H31" s="777"/>
      <c r="I31" s="777"/>
      <c r="J31" s="777"/>
      <c r="K31" s="778"/>
    </row>
    <row r="32" spans="1:11" x14ac:dyDescent="0.2">
      <c r="A32" s="235">
        <f t="shared" si="0"/>
        <v>24</v>
      </c>
      <c r="B32" s="235" t="s">
        <v>827</v>
      </c>
      <c r="C32" s="776"/>
      <c r="D32" s="777"/>
      <c r="E32" s="777"/>
      <c r="F32" s="777"/>
      <c r="G32" s="777"/>
      <c r="H32" s="777"/>
      <c r="I32" s="777"/>
      <c r="J32" s="777"/>
      <c r="K32" s="778"/>
    </row>
    <row r="33" spans="1:13" x14ac:dyDescent="0.2">
      <c r="A33" s="235">
        <f t="shared" si="0"/>
        <v>25</v>
      </c>
      <c r="B33" s="235" t="s">
        <v>828</v>
      </c>
      <c r="C33" s="776"/>
      <c r="D33" s="777"/>
      <c r="E33" s="777"/>
      <c r="F33" s="777"/>
      <c r="G33" s="777"/>
      <c r="H33" s="777"/>
      <c r="I33" s="777"/>
      <c r="J33" s="777"/>
      <c r="K33" s="778"/>
      <c r="M33" s="199" t="s">
        <v>11</v>
      </c>
    </row>
    <row r="34" spans="1:13" x14ac:dyDescent="0.2">
      <c r="A34" s="235">
        <f t="shared" si="0"/>
        <v>26</v>
      </c>
      <c r="B34" s="235" t="s">
        <v>829</v>
      </c>
      <c r="C34" s="776"/>
      <c r="D34" s="777"/>
      <c r="E34" s="777"/>
      <c r="F34" s="777"/>
      <c r="G34" s="777"/>
      <c r="H34" s="777"/>
      <c r="I34" s="777"/>
      <c r="J34" s="777"/>
      <c r="K34" s="778"/>
    </row>
    <row r="35" spans="1:13" x14ac:dyDescent="0.2">
      <c r="A35" s="235">
        <f t="shared" si="0"/>
        <v>27</v>
      </c>
      <c r="B35" s="235" t="s">
        <v>830</v>
      </c>
      <c r="C35" s="776"/>
      <c r="D35" s="777"/>
      <c r="E35" s="777"/>
      <c r="F35" s="777"/>
      <c r="G35" s="777"/>
      <c r="H35" s="777"/>
      <c r="I35" s="777"/>
      <c r="J35" s="777"/>
      <c r="K35" s="778"/>
    </row>
    <row r="36" spans="1:13" x14ac:dyDescent="0.2">
      <c r="A36" s="235">
        <f t="shared" si="0"/>
        <v>28</v>
      </c>
      <c r="B36" s="168" t="s">
        <v>831</v>
      </c>
      <c r="C36" s="776"/>
      <c r="D36" s="777"/>
      <c r="E36" s="777"/>
      <c r="F36" s="777"/>
      <c r="G36" s="777"/>
      <c r="H36" s="777"/>
      <c r="I36" s="777"/>
      <c r="J36" s="777"/>
      <c r="K36" s="778"/>
    </row>
    <row r="37" spans="1:13" x14ac:dyDescent="0.2">
      <c r="A37" s="235">
        <f t="shared" si="0"/>
        <v>29</v>
      </c>
      <c r="B37" s="168" t="s">
        <v>832</v>
      </c>
      <c r="C37" s="776"/>
      <c r="D37" s="777"/>
      <c r="E37" s="777"/>
      <c r="F37" s="777"/>
      <c r="G37" s="777"/>
      <c r="H37" s="777"/>
      <c r="I37" s="777"/>
      <c r="J37" s="777"/>
      <c r="K37" s="778"/>
    </row>
    <row r="38" spans="1:13" x14ac:dyDescent="0.2">
      <c r="A38" s="235">
        <f t="shared" si="0"/>
        <v>30</v>
      </c>
      <c r="B38" s="168" t="s">
        <v>833</v>
      </c>
      <c r="C38" s="776"/>
      <c r="D38" s="777"/>
      <c r="E38" s="777"/>
      <c r="F38" s="777"/>
      <c r="G38" s="777"/>
      <c r="H38" s="777"/>
      <c r="I38" s="777"/>
      <c r="J38" s="777"/>
      <c r="K38" s="778"/>
    </row>
    <row r="39" spans="1:13" x14ac:dyDescent="0.2">
      <c r="A39" s="235">
        <f t="shared" si="0"/>
        <v>31</v>
      </c>
      <c r="B39" s="168" t="s">
        <v>834</v>
      </c>
      <c r="C39" s="776"/>
      <c r="D39" s="777"/>
      <c r="E39" s="777"/>
      <c r="F39" s="777"/>
      <c r="G39" s="777"/>
      <c r="H39" s="777"/>
      <c r="I39" s="777"/>
      <c r="J39" s="777"/>
      <c r="K39" s="778"/>
    </row>
    <row r="40" spans="1:13" x14ac:dyDescent="0.2">
      <c r="A40" s="176"/>
      <c r="B40" s="176" t="s">
        <v>835</v>
      </c>
      <c r="C40" s="779"/>
      <c r="D40" s="780"/>
      <c r="E40" s="780"/>
      <c r="F40" s="780"/>
      <c r="G40" s="780"/>
      <c r="H40" s="780"/>
      <c r="I40" s="780"/>
      <c r="J40" s="780"/>
      <c r="K40" s="781"/>
    </row>
    <row r="44" spans="1:13" ht="15.75" x14ac:dyDescent="0.25">
      <c r="H44" s="618" t="s">
        <v>868</v>
      </c>
      <c r="I44" s="618"/>
      <c r="J44" s="618"/>
      <c r="K44" s="618"/>
    </row>
    <row r="45" spans="1:13" ht="15.75" x14ac:dyDescent="0.25">
      <c r="H45" s="618" t="s">
        <v>869</v>
      </c>
      <c r="I45" s="618"/>
      <c r="J45" s="618"/>
      <c r="K45" s="618"/>
    </row>
  </sheetData>
  <mergeCells count="13">
    <mergeCell ref="H44:K44"/>
    <mergeCell ref="H45:K45"/>
    <mergeCell ref="A1:H1"/>
    <mergeCell ref="A2:H2"/>
    <mergeCell ref="K6:K7"/>
    <mergeCell ref="I6:I7"/>
    <mergeCell ref="J6:J7"/>
    <mergeCell ref="C9:K40"/>
    <mergeCell ref="A6:A7"/>
    <mergeCell ref="B6:B7"/>
    <mergeCell ref="C6:E6"/>
    <mergeCell ref="F6:H6"/>
    <mergeCell ref="A4:K4"/>
  </mergeCells>
  <printOptions horizontalCentered="1"/>
  <pageMargins left="0.46" right="0.44" top="0.47" bottom="0" header="0.31496062992125984" footer="0.31496062992125984"/>
  <pageSetup paperSize="9" scale="91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0" zoomScaleSheetLayoutView="73" workbookViewId="0">
      <selection activeCell="M46" sqref="M46"/>
    </sheetView>
  </sheetViews>
  <sheetFormatPr defaultRowHeight="12.75" x14ac:dyDescent="0.2"/>
  <cols>
    <col min="1" max="1" width="7.42578125" style="199" customWidth="1"/>
    <col min="2" max="2" width="18.140625" style="199" customWidth="1"/>
    <col min="3" max="4" width="12.7109375" style="199" customWidth="1"/>
    <col min="5" max="5" width="14.42578125" style="199" customWidth="1"/>
    <col min="6" max="6" width="17" style="199" customWidth="1"/>
    <col min="7" max="7" width="14.140625" style="199" customWidth="1"/>
    <col min="8" max="8" width="17" style="199" customWidth="1"/>
    <col min="9" max="9" width="13" style="199" customWidth="1"/>
    <col min="10" max="10" width="17" style="199" customWidth="1"/>
    <col min="11" max="11" width="11.28515625" style="199" customWidth="1"/>
    <col min="12" max="12" width="19.28515625" style="199" customWidth="1"/>
    <col min="13" max="16384" width="9.140625" style="199"/>
  </cols>
  <sheetData>
    <row r="1" spans="1:12" ht="15" x14ac:dyDescent="0.2">
      <c r="A1" s="226"/>
      <c r="B1" s="226"/>
      <c r="C1" s="226"/>
      <c r="D1" s="226"/>
      <c r="E1" s="226"/>
      <c r="F1" s="226"/>
      <c r="G1" s="226"/>
      <c r="H1" s="226"/>
      <c r="K1" s="638" t="s">
        <v>82</v>
      </c>
      <c r="L1" s="638"/>
    </row>
    <row r="2" spans="1:12" ht="15.75" x14ac:dyDescent="0.25">
      <c r="A2" s="619" t="s">
        <v>0</v>
      </c>
      <c r="B2" s="619"/>
      <c r="C2" s="619"/>
      <c r="D2" s="619"/>
      <c r="E2" s="619"/>
      <c r="F2" s="619"/>
      <c r="G2" s="619"/>
      <c r="H2" s="619"/>
      <c r="I2" s="226"/>
      <c r="J2" s="226"/>
      <c r="K2" s="226"/>
      <c r="L2" s="226"/>
    </row>
    <row r="3" spans="1:12" ht="20.25" x14ac:dyDescent="0.3">
      <c r="A3" s="620" t="s">
        <v>646</v>
      </c>
      <c r="B3" s="620"/>
      <c r="C3" s="620"/>
      <c r="D3" s="620"/>
      <c r="E3" s="620"/>
      <c r="F3" s="620"/>
      <c r="G3" s="620"/>
      <c r="H3" s="620"/>
      <c r="I3" s="226"/>
      <c r="J3" s="226"/>
      <c r="K3" s="226"/>
      <c r="L3" s="226"/>
    </row>
    <row r="4" spans="1:12" x14ac:dyDescent="0.2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</row>
    <row r="5" spans="1:12" ht="15.75" x14ac:dyDescent="0.25">
      <c r="A5" s="635" t="s">
        <v>689</v>
      </c>
      <c r="B5" s="635"/>
      <c r="C5" s="635"/>
      <c r="D5" s="635"/>
      <c r="E5" s="635"/>
      <c r="F5" s="635"/>
      <c r="G5" s="635"/>
      <c r="H5" s="635"/>
      <c r="I5" s="635"/>
      <c r="J5" s="635"/>
      <c r="K5" s="635"/>
      <c r="L5" s="635"/>
    </row>
    <row r="6" spans="1:12" x14ac:dyDescent="0.2">
      <c r="A6" s="226"/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</row>
    <row r="7" spans="1:12" x14ac:dyDescent="0.2">
      <c r="A7" s="556" t="s">
        <v>890</v>
      </c>
      <c r="B7" s="556"/>
      <c r="C7" s="226"/>
      <c r="D7" s="226"/>
      <c r="E7" s="226"/>
      <c r="F7" s="226"/>
      <c r="G7" s="226"/>
      <c r="H7" s="156"/>
      <c r="I7" s="226"/>
      <c r="J7" s="226"/>
      <c r="K7" s="226"/>
      <c r="L7" s="226"/>
    </row>
    <row r="8" spans="1:12" ht="18" x14ac:dyDescent="0.25">
      <c r="A8" s="55"/>
      <c r="B8" s="55"/>
      <c r="C8" s="226"/>
      <c r="D8" s="226"/>
      <c r="E8" s="226"/>
      <c r="F8" s="226"/>
      <c r="G8" s="226"/>
      <c r="H8" s="226"/>
      <c r="I8" s="69"/>
      <c r="J8" s="192"/>
      <c r="K8" s="637" t="s">
        <v>896</v>
      </c>
      <c r="L8" s="637"/>
    </row>
    <row r="9" spans="1:12" ht="27.75" customHeight="1" x14ac:dyDescent="0.2">
      <c r="A9" s="782" t="s">
        <v>220</v>
      </c>
      <c r="B9" s="782" t="s">
        <v>219</v>
      </c>
      <c r="C9" s="523" t="s">
        <v>498</v>
      </c>
      <c r="D9" s="523" t="s">
        <v>499</v>
      </c>
      <c r="E9" s="784" t="s">
        <v>500</v>
      </c>
      <c r="F9" s="784"/>
      <c r="G9" s="784" t="s">
        <v>455</v>
      </c>
      <c r="H9" s="784"/>
      <c r="I9" s="784" t="s">
        <v>230</v>
      </c>
      <c r="J9" s="784"/>
      <c r="K9" s="785" t="s">
        <v>232</v>
      </c>
      <c r="L9" s="785"/>
    </row>
    <row r="10" spans="1:12" ht="25.5" x14ac:dyDescent="0.2">
      <c r="A10" s="783"/>
      <c r="B10" s="783"/>
      <c r="C10" s="523"/>
      <c r="D10" s="523"/>
      <c r="E10" s="175" t="s">
        <v>218</v>
      </c>
      <c r="F10" s="175" t="s">
        <v>199</v>
      </c>
      <c r="G10" s="175" t="s">
        <v>218</v>
      </c>
      <c r="H10" s="175" t="s">
        <v>199</v>
      </c>
      <c r="I10" s="175" t="s">
        <v>218</v>
      </c>
      <c r="J10" s="175" t="s">
        <v>199</v>
      </c>
      <c r="K10" s="175" t="s">
        <v>218</v>
      </c>
      <c r="L10" s="175" t="s">
        <v>199</v>
      </c>
    </row>
    <row r="11" spans="1:12" s="5" customFormat="1" x14ac:dyDescent="0.2">
      <c r="A11" s="210">
        <v>1</v>
      </c>
      <c r="B11" s="210">
        <v>2</v>
      </c>
      <c r="C11" s="210">
        <v>3</v>
      </c>
      <c r="D11" s="210">
        <v>4</v>
      </c>
      <c r="E11" s="210">
        <v>5</v>
      </c>
      <c r="F11" s="210">
        <v>6</v>
      </c>
      <c r="G11" s="210">
        <v>7</v>
      </c>
      <c r="H11" s="210">
        <v>8</v>
      </c>
      <c r="I11" s="210">
        <v>9</v>
      </c>
      <c r="J11" s="210">
        <v>10</v>
      </c>
      <c r="K11" s="210">
        <v>11</v>
      </c>
      <c r="L11" s="210">
        <v>12</v>
      </c>
    </row>
    <row r="12" spans="1:12" s="5" customFormat="1" x14ac:dyDescent="0.2">
      <c r="A12" s="235">
        <v>1</v>
      </c>
      <c r="B12" s="235" t="s">
        <v>844</v>
      </c>
      <c r="C12" s="359">
        <v>1152</v>
      </c>
      <c r="D12" s="359">
        <v>58050</v>
      </c>
      <c r="E12" s="359">
        <v>629</v>
      </c>
      <c r="F12" s="359">
        <v>30154</v>
      </c>
      <c r="G12" s="359">
        <v>649</v>
      </c>
      <c r="H12" s="359">
        <v>32151</v>
      </c>
      <c r="I12" s="359">
        <v>649</v>
      </c>
      <c r="J12" s="359">
        <v>33253</v>
      </c>
      <c r="K12" s="359">
        <v>0</v>
      </c>
      <c r="L12" s="359">
        <v>0</v>
      </c>
    </row>
    <row r="13" spans="1:12" s="5" customFormat="1" x14ac:dyDescent="0.2">
      <c r="A13" s="235">
        <f>A12+1</f>
        <v>2</v>
      </c>
      <c r="B13" s="235" t="s">
        <v>809</v>
      </c>
      <c r="C13" s="359">
        <v>1324</v>
      </c>
      <c r="D13" s="359">
        <v>62808</v>
      </c>
      <c r="E13" s="359">
        <v>501</v>
      </c>
      <c r="F13" s="359">
        <v>11868</v>
      </c>
      <c r="G13" s="359">
        <v>616</v>
      </c>
      <c r="H13" s="359">
        <v>25374</v>
      </c>
      <c r="I13" s="359">
        <v>882</v>
      </c>
      <c r="J13" s="359">
        <v>38278</v>
      </c>
      <c r="K13" s="359">
        <v>0</v>
      </c>
      <c r="L13" s="359">
        <v>0</v>
      </c>
    </row>
    <row r="14" spans="1:12" s="5" customFormat="1" x14ac:dyDescent="0.2">
      <c r="A14" s="235">
        <f t="shared" ref="A14:A42" si="0">A13+1</f>
        <v>3</v>
      </c>
      <c r="B14" s="235" t="s">
        <v>845</v>
      </c>
      <c r="C14" s="359">
        <v>866</v>
      </c>
      <c r="D14" s="359">
        <v>145708</v>
      </c>
      <c r="E14" s="359">
        <v>888</v>
      </c>
      <c r="F14" s="359">
        <v>71886</v>
      </c>
      <c r="G14" s="359">
        <v>888</v>
      </c>
      <c r="H14" s="359">
        <v>71886</v>
      </c>
      <c r="I14" s="359">
        <v>888</v>
      </c>
      <c r="J14" s="359">
        <v>71886</v>
      </c>
      <c r="K14" s="359">
        <v>1187</v>
      </c>
      <c r="L14" s="359">
        <v>41234</v>
      </c>
    </row>
    <row r="15" spans="1:12" s="5" customFormat="1" x14ac:dyDescent="0.2">
      <c r="A15" s="235">
        <f t="shared" si="0"/>
        <v>4</v>
      </c>
      <c r="B15" s="235" t="s">
        <v>810</v>
      </c>
      <c r="C15" s="359">
        <v>805</v>
      </c>
      <c r="D15" s="359">
        <v>48126</v>
      </c>
      <c r="E15" s="359">
        <v>805</v>
      </c>
      <c r="F15" s="359">
        <v>40906</v>
      </c>
      <c r="G15" s="359">
        <v>805</v>
      </c>
      <c r="H15" s="359">
        <v>18406</v>
      </c>
      <c r="I15" s="359">
        <v>805</v>
      </c>
      <c r="J15" s="359">
        <v>30682</v>
      </c>
      <c r="K15" s="359">
        <v>0</v>
      </c>
      <c r="L15" s="359">
        <v>0</v>
      </c>
    </row>
    <row r="16" spans="1:12" s="5" customFormat="1" x14ac:dyDescent="0.2">
      <c r="A16" s="235">
        <f t="shared" si="0"/>
        <v>5</v>
      </c>
      <c r="B16" s="235" t="s">
        <v>811</v>
      </c>
      <c r="C16" s="359">
        <v>524</v>
      </c>
      <c r="D16" s="359">
        <v>31560</v>
      </c>
      <c r="E16" s="359">
        <v>524</v>
      </c>
      <c r="F16" s="359">
        <v>25248</v>
      </c>
      <c r="G16" s="359">
        <v>524</v>
      </c>
      <c r="H16" s="359">
        <v>15780</v>
      </c>
      <c r="I16" s="359">
        <v>524</v>
      </c>
      <c r="J16" s="359">
        <v>31615</v>
      </c>
      <c r="K16" s="359">
        <v>524</v>
      </c>
      <c r="L16" s="359">
        <v>5827</v>
      </c>
    </row>
    <row r="17" spans="1:12" s="5" customFormat="1" x14ac:dyDescent="0.2">
      <c r="A17" s="235">
        <f t="shared" si="0"/>
        <v>6</v>
      </c>
      <c r="B17" s="235" t="s">
        <v>812</v>
      </c>
      <c r="C17" s="359">
        <v>826</v>
      </c>
      <c r="D17" s="359">
        <v>35811</v>
      </c>
      <c r="E17" s="359">
        <v>826</v>
      </c>
      <c r="F17" s="359">
        <v>30080</v>
      </c>
      <c r="G17" s="359">
        <v>826</v>
      </c>
      <c r="H17" s="359">
        <v>31153</v>
      </c>
      <c r="I17" s="359">
        <v>826</v>
      </c>
      <c r="J17" s="359">
        <v>33304</v>
      </c>
      <c r="K17" s="359">
        <v>826</v>
      </c>
      <c r="L17" s="359">
        <v>0</v>
      </c>
    </row>
    <row r="18" spans="1:12" s="5" customFormat="1" x14ac:dyDescent="0.2">
      <c r="A18" s="235">
        <f t="shared" si="0"/>
        <v>7</v>
      </c>
      <c r="B18" s="235" t="s">
        <v>813</v>
      </c>
      <c r="C18" s="359">
        <v>469</v>
      </c>
      <c r="D18" s="359">
        <v>33533</v>
      </c>
      <c r="E18" s="359">
        <v>469</v>
      </c>
      <c r="F18" s="359">
        <v>62640</v>
      </c>
      <c r="G18" s="359">
        <v>469</v>
      </c>
      <c r="H18" s="359">
        <v>51520</v>
      </c>
      <c r="I18" s="359">
        <v>469</v>
      </c>
      <c r="J18" s="359">
        <v>51308</v>
      </c>
      <c r="K18" s="359">
        <v>162</v>
      </c>
      <c r="L18" s="359">
        <v>201</v>
      </c>
    </row>
    <row r="19" spans="1:12" s="5" customFormat="1" x14ac:dyDescent="0.2">
      <c r="A19" s="235">
        <f t="shared" si="0"/>
        <v>8</v>
      </c>
      <c r="B19" s="235" t="s">
        <v>814</v>
      </c>
      <c r="C19" s="359">
        <v>1014</v>
      </c>
      <c r="D19" s="359">
        <v>72346</v>
      </c>
      <c r="E19" s="359">
        <v>1014</v>
      </c>
      <c r="F19" s="359">
        <v>68218</v>
      </c>
      <c r="G19" s="359">
        <v>1014</v>
      </c>
      <c r="H19" s="359">
        <v>55051</v>
      </c>
      <c r="I19" s="359">
        <v>1014</v>
      </c>
      <c r="J19" s="359">
        <v>72346</v>
      </c>
      <c r="K19" s="359">
        <v>0</v>
      </c>
      <c r="L19" s="359">
        <v>0</v>
      </c>
    </row>
    <row r="20" spans="1:12" s="5" customFormat="1" x14ac:dyDescent="0.2">
      <c r="A20" s="235">
        <f t="shared" si="0"/>
        <v>9</v>
      </c>
      <c r="B20" s="235" t="s">
        <v>815</v>
      </c>
      <c r="C20" s="359">
        <v>517</v>
      </c>
      <c r="D20" s="359">
        <v>32272</v>
      </c>
      <c r="E20" s="359">
        <v>517</v>
      </c>
      <c r="F20" s="359">
        <v>28399</v>
      </c>
      <c r="G20" s="359">
        <v>556</v>
      </c>
      <c r="H20" s="359">
        <v>30658</v>
      </c>
      <c r="I20" s="359">
        <v>1014</v>
      </c>
      <c r="J20" s="359">
        <v>29691</v>
      </c>
      <c r="K20" s="359">
        <v>0</v>
      </c>
      <c r="L20" s="359">
        <v>0</v>
      </c>
    </row>
    <row r="21" spans="1:12" s="5" customFormat="1" x14ac:dyDescent="0.2">
      <c r="A21" s="235">
        <f t="shared" si="0"/>
        <v>10</v>
      </c>
      <c r="B21" s="235" t="s">
        <v>816</v>
      </c>
      <c r="C21" s="359">
        <v>1259</v>
      </c>
      <c r="D21" s="359">
        <v>54093</v>
      </c>
      <c r="E21" s="359">
        <v>1259</v>
      </c>
      <c r="F21" s="359">
        <v>54093</v>
      </c>
      <c r="G21" s="359">
        <v>1259</v>
      </c>
      <c r="H21" s="359">
        <v>54093</v>
      </c>
      <c r="I21" s="359">
        <v>1259</v>
      </c>
      <c r="J21" s="359">
        <v>54093</v>
      </c>
      <c r="K21" s="359">
        <v>496</v>
      </c>
      <c r="L21" s="359">
        <v>9521</v>
      </c>
    </row>
    <row r="22" spans="1:12" s="5" customFormat="1" x14ac:dyDescent="0.2">
      <c r="A22" s="235">
        <f t="shared" si="0"/>
        <v>11</v>
      </c>
      <c r="B22" s="235" t="s">
        <v>846</v>
      </c>
      <c r="C22" s="359">
        <v>1039</v>
      </c>
      <c r="D22" s="359">
        <v>43994</v>
      </c>
      <c r="E22" s="359">
        <v>880</v>
      </c>
      <c r="F22" s="359">
        <v>41217</v>
      </c>
      <c r="G22" s="359">
        <v>788</v>
      </c>
      <c r="H22" s="359">
        <v>37844</v>
      </c>
      <c r="I22" s="359">
        <v>853</v>
      </c>
      <c r="J22" s="359">
        <v>39794</v>
      </c>
      <c r="K22" s="359">
        <v>64</v>
      </c>
      <c r="L22" s="359">
        <v>2325</v>
      </c>
    </row>
    <row r="23" spans="1:12" s="5" customFormat="1" x14ac:dyDescent="0.2">
      <c r="A23" s="235">
        <f t="shared" si="0"/>
        <v>12</v>
      </c>
      <c r="B23" s="235" t="s">
        <v>817</v>
      </c>
      <c r="C23" s="359">
        <v>927</v>
      </c>
      <c r="D23" s="359">
        <v>45233</v>
      </c>
      <c r="E23" s="359">
        <v>927</v>
      </c>
      <c r="F23" s="359">
        <v>40940</v>
      </c>
      <c r="G23" s="359">
        <v>927</v>
      </c>
      <c r="H23" s="359">
        <v>43424</v>
      </c>
      <c r="I23" s="359">
        <v>927</v>
      </c>
      <c r="J23" s="359">
        <v>42519</v>
      </c>
      <c r="K23" s="359">
        <v>927</v>
      </c>
      <c r="L23" s="359">
        <v>0</v>
      </c>
    </row>
    <row r="24" spans="1:12" s="5" customFormat="1" x14ac:dyDescent="0.2">
      <c r="A24" s="235">
        <f t="shared" si="0"/>
        <v>13</v>
      </c>
      <c r="B24" s="235" t="s">
        <v>818</v>
      </c>
      <c r="C24" s="359">
        <v>1389</v>
      </c>
      <c r="D24" s="359">
        <v>133138</v>
      </c>
      <c r="E24" s="359">
        <v>672</v>
      </c>
      <c r="F24" s="359">
        <v>68728</v>
      </c>
      <c r="G24" s="359">
        <v>1389</v>
      </c>
      <c r="H24" s="359">
        <v>133138</v>
      </c>
      <c r="I24" s="359">
        <v>1389</v>
      </c>
      <c r="J24" s="359">
        <v>160736</v>
      </c>
      <c r="K24" s="359">
        <v>1011</v>
      </c>
      <c r="L24" s="359">
        <v>372</v>
      </c>
    </row>
    <row r="25" spans="1:12" s="5" customFormat="1" x14ac:dyDescent="0.2">
      <c r="A25" s="235">
        <f t="shared" si="0"/>
        <v>14</v>
      </c>
      <c r="B25" s="235" t="s">
        <v>847</v>
      </c>
      <c r="C25" s="359">
        <v>769</v>
      </c>
      <c r="D25" s="359">
        <v>40642</v>
      </c>
      <c r="E25" s="359">
        <v>615</v>
      </c>
      <c r="F25" s="359">
        <v>32513</v>
      </c>
      <c r="G25" s="359">
        <v>461</v>
      </c>
      <c r="H25" s="359">
        <v>24385</v>
      </c>
      <c r="I25" s="359">
        <v>769</v>
      </c>
      <c r="J25" s="359">
        <v>40642</v>
      </c>
      <c r="K25" s="359">
        <v>0</v>
      </c>
      <c r="L25" s="359">
        <v>0</v>
      </c>
    </row>
    <row r="26" spans="1:12" s="5" customFormat="1" x14ac:dyDescent="0.2">
      <c r="A26" s="235">
        <f t="shared" si="0"/>
        <v>15</v>
      </c>
      <c r="B26" s="235" t="s">
        <v>819</v>
      </c>
      <c r="C26" s="359">
        <v>910</v>
      </c>
      <c r="D26" s="359">
        <v>67992</v>
      </c>
      <c r="E26" s="359">
        <v>910</v>
      </c>
      <c r="F26" s="359">
        <v>56609</v>
      </c>
      <c r="G26" s="359">
        <v>720</v>
      </c>
      <c r="H26" s="359">
        <v>31843</v>
      </c>
      <c r="I26" s="359">
        <v>910</v>
      </c>
      <c r="J26" s="359">
        <v>67992</v>
      </c>
      <c r="K26" s="359">
        <v>270</v>
      </c>
      <c r="L26" s="359">
        <v>10615</v>
      </c>
    </row>
    <row r="27" spans="1:12" s="5" customFormat="1" x14ac:dyDescent="0.2">
      <c r="A27" s="235">
        <f t="shared" si="0"/>
        <v>16</v>
      </c>
      <c r="B27" s="235" t="s">
        <v>820</v>
      </c>
      <c r="C27" s="359">
        <v>524</v>
      </c>
      <c r="D27" s="359">
        <v>70489</v>
      </c>
      <c r="E27" s="359">
        <v>524</v>
      </c>
      <c r="F27" s="359">
        <v>70489</v>
      </c>
      <c r="G27" s="359">
        <v>524</v>
      </c>
      <c r="H27" s="359">
        <v>70489</v>
      </c>
      <c r="I27" s="359">
        <v>524</v>
      </c>
      <c r="J27" s="359">
        <v>70489</v>
      </c>
      <c r="K27" s="359">
        <v>0</v>
      </c>
      <c r="L27" s="359">
        <v>0</v>
      </c>
    </row>
    <row r="28" spans="1:12" x14ac:dyDescent="0.2">
      <c r="A28" s="235">
        <f t="shared" si="0"/>
        <v>17</v>
      </c>
      <c r="B28" s="235" t="s">
        <v>821</v>
      </c>
      <c r="C28" s="362">
        <v>840</v>
      </c>
      <c r="D28" s="362">
        <v>57710</v>
      </c>
      <c r="E28" s="362">
        <v>585</v>
      </c>
      <c r="F28" s="362">
        <v>56768</v>
      </c>
      <c r="G28" s="362">
        <v>585</v>
      </c>
      <c r="H28" s="362">
        <v>47768</v>
      </c>
      <c r="I28" s="362">
        <v>585</v>
      </c>
      <c r="J28" s="362">
        <v>36439</v>
      </c>
      <c r="K28" s="362">
        <v>585</v>
      </c>
      <c r="L28" s="362">
        <v>130</v>
      </c>
    </row>
    <row r="29" spans="1:12" x14ac:dyDescent="0.2">
      <c r="A29" s="235">
        <f t="shared" si="0"/>
        <v>18</v>
      </c>
      <c r="B29" s="235" t="s">
        <v>822</v>
      </c>
      <c r="C29" s="362">
        <v>1450</v>
      </c>
      <c r="D29" s="362">
        <v>92118</v>
      </c>
      <c r="E29" s="362">
        <v>1385</v>
      </c>
      <c r="F29" s="362">
        <v>76076</v>
      </c>
      <c r="G29" s="362">
        <v>1397</v>
      </c>
      <c r="H29" s="362">
        <v>70745</v>
      </c>
      <c r="I29" s="362">
        <v>1369</v>
      </c>
      <c r="J29" s="362">
        <v>68500</v>
      </c>
      <c r="K29" s="362">
        <v>385</v>
      </c>
      <c r="L29" s="362">
        <v>5387</v>
      </c>
    </row>
    <row r="30" spans="1:12" x14ac:dyDescent="0.2">
      <c r="A30" s="235">
        <f t="shared" si="0"/>
        <v>19</v>
      </c>
      <c r="B30" s="235" t="s">
        <v>848</v>
      </c>
      <c r="C30" s="362">
        <v>784</v>
      </c>
      <c r="D30" s="362">
        <v>45222</v>
      </c>
      <c r="E30" s="362">
        <v>544</v>
      </c>
      <c r="F30" s="362">
        <v>8145</v>
      </c>
      <c r="G30" s="362">
        <v>544</v>
      </c>
      <c r="H30" s="362">
        <v>5206</v>
      </c>
      <c r="I30" s="362">
        <v>544</v>
      </c>
      <c r="J30" s="362">
        <v>14760</v>
      </c>
      <c r="K30" s="362">
        <v>178</v>
      </c>
      <c r="L30" s="362">
        <v>50</v>
      </c>
    </row>
    <row r="31" spans="1:12" x14ac:dyDescent="0.2">
      <c r="A31" s="235">
        <f t="shared" si="0"/>
        <v>20</v>
      </c>
      <c r="B31" s="235" t="s">
        <v>823</v>
      </c>
      <c r="C31" s="362">
        <v>1200</v>
      </c>
      <c r="D31" s="362">
        <v>90037</v>
      </c>
      <c r="E31" s="362">
        <v>1045</v>
      </c>
      <c r="F31" s="362">
        <v>80057</v>
      </c>
      <c r="G31" s="362">
        <v>999</v>
      </c>
      <c r="H31" s="362">
        <v>81498</v>
      </c>
      <c r="I31" s="362">
        <v>1215</v>
      </c>
      <c r="J31" s="362">
        <v>90037</v>
      </c>
      <c r="K31" s="362">
        <v>269</v>
      </c>
      <c r="L31" s="362">
        <v>1101</v>
      </c>
    </row>
    <row r="32" spans="1:12" x14ac:dyDescent="0.2">
      <c r="A32" s="235">
        <f t="shared" si="0"/>
        <v>21</v>
      </c>
      <c r="B32" s="235" t="s">
        <v>824</v>
      </c>
      <c r="C32" s="362">
        <v>567</v>
      </c>
      <c r="D32" s="362">
        <v>28044</v>
      </c>
      <c r="E32" s="362">
        <v>567</v>
      </c>
      <c r="F32" s="362">
        <v>22435</v>
      </c>
      <c r="G32" s="362">
        <v>567</v>
      </c>
      <c r="H32" s="362">
        <v>16826</v>
      </c>
      <c r="I32" s="362">
        <v>567</v>
      </c>
      <c r="J32" s="362">
        <v>25239</v>
      </c>
      <c r="K32" s="362">
        <v>0</v>
      </c>
      <c r="L32" s="362">
        <v>0</v>
      </c>
    </row>
    <row r="33" spans="1:12" x14ac:dyDescent="0.2">
      <c r="A33" s="235">
        <f t="shared" si="0"/>
        <v>22</v>
      </c>
      <c r="B33" s="235" t="s">
        <v>825</v>
      </c>
      <c r="C33" s="362">
        <v>500</v>
      </c>
      <c r="D33" s="362">
        <v>28527</v>
      </c>
      <c r="E33" s="362">
        <v>500</v>
      </c>
      <c r="F33" s="362">
        <v>27739</v>
      </c>
      <c r="G33" s="362">
        <v>500</v>
      </c>
      <c r="H33" s="362">
        <v>23842</v>
      </c>
      <c r="I33" s="362">
        <v>500</v>
      </c>
      <c r="J33" s="362">
        <v>23842</v>
      </c>
      <c r="K33" s="362">
        <v>0</v>
      </c>
      <c r="L33" s="362">
        <v>0</v>
      </c>
    </row>
    <row r="34" spans="1:12" x14ac:dyDescent="0.2">
      <c r="A34" s="235">
        <f t="shared" si="0"/>
        <v>23</v>
      </c>
      <c r="B34" s="235" t="s">
        <v>826</v>
      </c>
      <c r="C34" s="362">
        <v>1356</v>
      </c>
      <c r="D34" s="362">
        <v>126888</v>
      </c>
      <c r="E34" s="362">
        <v>649</v>
      </c>
      <c r="F34" s="362">
        <v>94148</v>
      </c>
      <c r="G34" s="362">
        <v>437</v>
      </c>
      <c r="H34" s="362">
        <v>63686</v>
      </c>
      <c r="I34" s="362">
        <v>1356</v>
      </c>
      <c r="J34" s="362">
        <v>126888</v>
      </c>
      <c r="K34" s="362">
        <v>663</v>
      </c>
      <c r="L34" s="362">
        <v>0</v>
      </c>
    </row>
    <row r="35" spans="1:12" x14ac:dyDescent="0.2">
      <c r="A35" s="235">
        <f t="shared" si="0"/>
        <v>24</v>
      </c>
      <c r="B35" s="235" t="s">
        <v>827</v>
      </c>
      <c r="C35" s="362">
        <v>1288</v>
      </c>
      <c r="D35" s="362">
        <v>98754</v>
      </c>
      <c r="E35" s="362">
        <v>1288</v>
      </c>
      <c r="F35" s="362">
        <v>74065</v>
      </c>
      <c r="G35" s="362">
        <v>1288</v>
      </c>
      <c r="H35" s="362">
        <v>74065</v>
      </c>
      <c r="I35" s="362">
        <v>632</v>
      </c>
      <c r="J35" s="362">
        <v>68300</v>
      </c>
      <c r="K35" s="362">
        <v>0</v>
      </c>
      <c r="L35" s="362">
        <v>0</v>
      </c>
    </row>
    <row r="36" spans="1:12" x14ac:dyDescent="0.2">
      <c r="A36" s="235">
        <f t="shared" si="0"/>
        <v>25</v>
      </c>
      <c r="B36" s="235" t="s">
        <v>828</v>
      </c>
      <c r="C36" s="362">
        <v>989</v>
      </c>
      <c r="D36" s="362">
        <v>70395</v>
      </c>
      <c r="E36" s="362">
        <v>989</v>
      </c>
      <c r="F36" s="362">
        <v>42237</v>
      </c>
      <c r="G36" s="362">
        <v>989</v>
      </c>
      <c r="H36" s="362">
        <v>42237</v>
      </c>
      <c r="I36" s="362">
        <v>989</v>
      </c>
      <c r="J36" s="362">
        <v>42237</v>
      </c>
      <c r="K36" s="362">
        <v>989</v>
      </c>
      <c r="L36" s="362">
        <v>17598</v>
      </c>
    </row>
    <row r="37" spans="1:12" x14ac:dyDescent="0.2">
      <c r="A37" s="235">
        <f t="shared" si="0"/>
        <v>26</v>
      </c>
      <c r="B37" s="235" t="s">
        <v>829</v>
      </c>
      <c r="C37" s="362">
        <v>975</v>
      </c>
      <c r="D37" s="362">
        <v>54318</v>
      </c>
      <c r="E37" s="362">
        <v>975</v>
      </c>
      <c r="F37" s="362">
        <v>35306</v>
      </c>
      <c r="G37" s="362">
        <v>975</v>
      </c>
      <c r="H37" s="362">
        <v>31504</v>
      </c>
      <c r="I37" s="362">
        <v>975</v>
      </c>
      <c r="J37" s="362">
        <v>39108</v>
      </c>
      <c r="K37" s="362">
        <v>264</v>
      </c>
      <c r="L37" s="362">
        <v>285</v>
      </c>
    </row>
    <row r="38" spans="1:12" x14ac:dyDescent="0.2">
      <c r="A38" s="235">
        <f t="shared" si="0"/>
        <v>27</v>
      </c>
      <c r="B38" s="235" t="s">
        <v>830</v>
      </c>
      <c r="C38" s="362">
        <v>1057</v>
      </c>
      <c r="D38" s="362">
        <v>81361</v>
      </c>
      <c r="E38" s="362">
        <v>1057</v>
      </c>
      <c r="F38" s="362">
        <v>60208</v>
      </c>
      <c r="G38" s="362">
        <v>1057</v>
      </c>
      <c r="H38" s="362">
        <v>54513</v>
      </c>
      <c r="I38" s="362">
        <v>1057</v>
      </c>
      <c r="J38" s="362">
        <v>67530</v>
      </c>
      <c r="K38" s="362">
        <v>1057</v>
      </c>
      <c r="L38" s="362">
        <v>244</v>
      </c>
    </row>
    <row r="39" spans="1:12" x14ac:dyDescent="0.2">
      <c r="A39" s="235">
        <f t="shared" si="0"/>
        <v>28</v>
      </c>
      <c r="B39" s="168" t="s">
        <v>831</v>
      </c>
      <c r="C39" s="291">
        <v>526</v>
      </c>
      <c r="D39" s="439">
        <v>39730</v>
      </c>
      <c r="E39" s="291">
        <v>514</v>
      </c>
      <c r="F39" s="439">
        <v>34659</v>
      </c>
      <c r="G39" s="291">
        <v>526</v>
      </c>
      <c r="H39" s="439">
        <v>33391</v>
      </c>
      <c r="I39" s="291">
        <v>526</v>
      </c>
      <c r="J39" s="439">
        <v>33391</v>
      </c>
      <c r="K39" s="291">
        <v>526</v>
      </c>
      <c r="L39" s="439">
        <v>818</v>
      </c>
    </row>
    <row r="40" spans="1:12" x14ac:dyDescent="0.2">
      <c r="A40" s="235">
        <f t="shared" si="0"/>
        <v>29</v>
      </c>
      <c r="B40" s="168" t="s">
        <v>832</v>
      </c>
      <c r="C40" s="362">
        <v>654</v>
      </c>
      <c r="D40" s="362">
        <v>30851</v>
      </c>
      <c r="E40" s="362">
        <v>654</v>
      </c>
      <c r="F40" s="362">
        <v>25914</v>
      </c>
      <c r="G40" s="362">
        <v>654</v>
      </c>
      <c r="H40" s="362">
        <v>26840</v>
      </c>
      <c r="I40" s="362">
        <v>654</v>
      </c>
      <c r="J40" s="362">
        <v>28999</v>
      </c>
      <c r="K40" s="362">
        <v>654</v>
      </c>
      <c r="L40" s="362">
        <v>0</v>
      </c>
    </row>
    <row r="41" spans="1:12" x14ac:dyDescent="0.2">
      <c r="A41" s="235">
        <f t="shared" si="0"/>
        <v>30</v>
      </c>
      <c r="B41" s="168" t="s">
        <v>833</v>
      </c>
      <c r="C41" s="362">
        <v>525</v>
      </c>
      <c r="D41" s="362">
        <v>38090</v>
      </c>
      <c r="E41" s="362">
        <v>525</v>
      </c>
      <c r="F41" s="362">
        <v>38090</v>
      </c>
      <c r="G41" s="362">
        <v>498</v>
      </c>
      <c r="H41" s="362">
        <v>38090</v>
      </c>
      <c r="I41" s="362">
        <v>525</v>
      </c>
      <c r="J41" s="362">
        <v>38090</v>
      </c>
      <c r="K41" s="362">
        <v>433</v>
      </c>
      <c r="L41" s="362">
        <v>24875</v>
      </c>
    </row>
    <row r="42" spans="1:12" x14ac:dyDescent="0.2">
      <c r="A42" s="235">
        <f t="shared" si="0"/>
        <v>31</v>
      </c>
      <c r="B42" s="168" t="s">
        <v>834</v>
      </c>
      <c r="C42" s="362">
        <v>687</v>
      </c>
      <c r="D42" s="362">
        <v>18648</v>
      </c>
      <c r="E42" s="362">
        <v>663</v>
      </c>
      <c r="F42" s="362">
        <v>35472</v>
      </c>
      <c r="G42" s="362">
        <v>306</v>
      </c>
      <c r="H42" s="362">
        <v>12898</v>
      </c>
      <c r="I42" s="362">
        <v>650</v>
      </c>
      <c r="J42" s="362">
        <v>36826</v>
      </c>
      <c r="K42" s="362">
        <v>85</v>
      </c>
      <c r="L42" s="362">
        <v>12</v>
      </c>
    </row>
    <row r="43" spans="1:12" x14ac:dyDescent="0.2">
      <c r="A43" s="176"/>
      <c r="B43" s="176" t="s">
        <v>835</v>
      </c>
      <c r="C43" s="332">
        <f>SUM(C12:C42)</f>
        <v>27712</v>
      </c>
      <c r="D43" s="332">
        <f t="shared" ref="D43:L43" si="1">SUM(D12:D42)</f>
        <v>1876488</v>
      </c>
      <c r="E43" s="332">
        <f t="shared" si="1"/>
        <v>23900</v>
      </c>
      <c r="F43" s="332">
        <f t="shared" si="1"/>
        <v>1445307</v>
      </c>
      <c r="G43" s="332">
        <f t="shared" si="1"/>
        <v>23737</v>
      </c>
      <c r="H43" s="332">
        <f t="shared" si="1"/>
        <v>1350304</v>
      </c>
      <c r="I43" s="332">
        <f t="shared" si="1"/>
        <v>25846</v>
      </c>
      <c r="J43" s="332">
        <f t="shared" si="1"/>
        <v>1608814</v>
      </c>
      <c r="K43" s="332">
        <f t="shared" si="1"/>
        <v>11555</v>
      </c>
      <c r="L43" s="332">
        <f t="shared" si="1"/>
        <v>120595</v>
      </c>
    </row>
    <row r="44" spans="1:12" x14ac:dyDescent="0.2">
      <c r="A44" s="246"/>
      <c r="B44" s="246"/>
      <c r="C44" s="226"/>
      <c r="D44" s="226"/>
      <c r="E44" s="226"/>
      <c r="F44" s="226"/>
      <c r="G44" s="226"/>
      <c r="H44" s="226"/>
      <c r="I44" s="226"/>
      <c r="J44" s="226"/>
      <c r="K44" s="226"/>
      <c r="L44" s="226"/>
    </row>
    <row r="45" spans="1:12" x14ac:dyDescent="0.2">
      <c r="A45" s="226"/>
      <c r="B45" s="226"/>
      <c r="C45" s="226"/>
      <c r="D45" s="226"/>
      <c r="E45" s="226"/>
      <c r="F45" s="226"/>
      <c r="G45" s="226"/>
      <c r="H45" s="226"/>
      <c r="I45" s="226"/>
      <c r="J45" s="226"/>
      <c r="K45" s="226"/>
      <c r="L45" s="226"/>
    </row>
    <row r="46" spans="1:12" x14ac:dyDescent="0.2">
      <c r="A46" s="226"/>
      <c r="B46" s="226"/>
      <c r="C46" s="226"/>
      <c r="D46" s="226"/>
      <c r="E46" s="226"/>
      <c r="F46" s="226"/>
      <c r="G46" s="226"/>
      <c r="H46" s="226"/>
      <c r="I46" s="226"/>
      <c r="J46" s="226"/>
      <c r="K46" s="226"/>
      <c r="L46" s="226"/>
    </row>
    <row r="49" spans="9:12" ht="15.75" x14ac:dyDescent="0.25">
      <c r="I49" s="618" t="s">
        <v>868</v>
      </c>
      <c r="J49" s="618"/>
      <c r="K49" s="618"/>
      <c r="L49" s="618"/>
    </row>
    <row r="50" spans="9:12" ht="15.75" x14ac:dyDescent="0.25">
      <c r="I50" s="618" t="s">
        <v>869</v>
      </c>
      <c r="J50" s="618"/>
      <c r="K50" s="618"/>
      <c r="L50" s="618"/>
    </row>
  </sheetData>
  <mergeCells count="16">
    <mergeCell ref="I49:L49"/>
    <mergeCell ref="I50:L50"/>
    <mergeCell ref="K1:L1"/>
    <mergeCell ref="G9:H9"/>
    <mergeCell ref="D9:D10"/>
    <mergeCell ref="E9:F9"/>
    <mergeCell ref="I9:J9"/>
    <mergeCell ref="K9:L9"/>
    <mergeCell ref="K8:L8"/>
    <mergeCell ref="B9:B10"/>
    <mergeCell ref="A9:A10"/>
    <mergeCell ref="C9:C10"/>
    <mergeCell ref="A2:H2"/>
    <mergeCell ref="A3:H3"/>
    <mergeCell ref="A7:B7"/>
    <mergeCell ref="A5:L5"/>
  </mergeCells>
  <printOptions horizontalCentered="1"/>
  <pageMargins left="0.4" right="0.41" top="0.45" bottom="0" header="0.31496062992125984" footer="0.31496062992125984"/>
  <pageSetup paperSize="9" scale="81" orientation="landscape" r:id="rId1"/>
  <colBreaks count="1" manualBreakCount="1">
    <brk id="12" max="37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opLeftCell="A9" zoomScaleSheetLayoutView="100" workbookViewId="0">
      <selection activeCell="M46" sqref="M46"/>
    </sheetView>
  </sheetViews>
  <sheetFormatPr defaultColWidth="8.85546875" defaultRowHeight="12.75" x14ac:dyDescent="0.2"/>
  <cols>
    <col min="1" max="1" width="11.140625" style="226" customWidth="1"/>
    <col min="2" max="2" width="19.140625" style="226" customWidth="1"/>
    <col min="3" max="3" width="20.5703125" style="226" customWidth="1"/>
    <col min="4" max="4" width="22.28515625" style="226" customWidth="1"/>
    <col min="5" max="5" width="25.42578125" style="226" customWidth="1"/>
    <col min="6" max="6" width="27.42578125" style="226" customWidth="1"/>
    <col min="7" max="16384" width="8.85546875" style="226"/>
  </cols>
  <sheetData>
    <row r="1" spans="1:7" ht="12.75" customHeight="1" x14ac:dyDescent="0.2">
      <c r="D1" s="151"/>
      <c r="E1" s="151"/>
      <c r="F1" s="152" t="s">
        <v>94</v>
      </c>
    </row>
    <row r="2" spans="1:7" ht="15" customHeight="1" x14ac:dyDescent="0.25">
      <c r="B2" s="619" t="s">
        <v>0</v>
      </c>
      <c r="C2" s="619"/>
      <c r="D2" s="619"/>
      <c r="E2" s="619"/>
      <c r="F2" s="619"/>
    </row>
    <row r="3" spans="1:7" ht="20.25" x14ac:dyDescent="0.3">
      <c r="B3" s="620" t="s">
        <v>646</v>
      </c>
      <c r="C3" s="620"/>
      <c r="D3" s="620"/>
      <c r="E3" s="620"/>
      <c r="F3" s="620"/>
    </row>
    <row r="4" spans="1:7" ht="11.25" customHeight="1" x14ac:dyDescent="0.2"/>
    <row r="5" spans="1:7" x14ac:dyDescent="0.2">
      <c r="A5" s="787" t="s">
        <v>452</v>
      </c>
      <c r="B5" s="787"/>
      <c r="C5" s="787"/>
      <c r="D5" s="787"/>
      <c r="E5" s="787"/>
      <c r="F5" s="787"/>
    </row>
    <row r="6" spans="1:7" ht="8.4499999999999993" customHeight="1" x14ac:dyDescent="0.25">
      <c r="A6" s="189"/>
      <c r="B6" s="189"/>
      <c r="C6" s="189"/>
      <c r="D6" s="189"/>
      <c r="E6" s="189"/>
      <c r="F6" s="189"/>
    </row>
    <row r="7" spans="1:7" ht="18" customHeight="1" x14ac:dyDescent="0.2">
      <c r="A7" s="556" t="s">
        <v>890</v>
      </c>
      <c r="B7" s="556"/>
    </row>
    <row r="8" spans="1:7" ht="18" hidden="1" customHeight="1" x14ac:dyDescent="0.25">
      <c r="A8" s="55" t="s">
        <v>1</v>
      </c>
    </row>
    <row r="9" spans="1:7" ht="30.6" customHeight="1" x14ac:dyDescent="0.2">
      <c r="A9" s="782" t="s">
        <v>2</v>
      </c>
      <c r="B9" s="782" t="s">
        <v>3</v>
      </c>
      <c r="C9" s="788" t="s">
        <v>448</v>
      </c>
      <c r="D9" s="789"/>
      <c r="E9" s="790" t="s">
        <v>451</v>
      </c>
      <c r="F9" s="790"/>
    </row>
    <row r="10" spans="1:7" s="58" customFormat="1" ht="25.5" x14ac:dyDescent="0.2">
      <c r="A10" s="782"/>
      <c r="B10" s="782"/>
      <c r="C10" s="210" t="s">
        <v>449</v>
      </c>
      <c r="D10" s="210" t="s">
        <v>450</v>
      </c>
      <c r="E10" s="210" t="s">
        <v>449</v>
      </c>
      <c r="F10" s="210" t="s">
        <v>450</v>
      </c>
      <c r="G10" s="73"/>
    </row>
    <row r="11" spans="1:7" x14ac:dyDescent="0.2">
      <c r="A11" s="96">
        <v>1</v>
      </c>
      <c r="B11" s="96">
        <v>2</v>
      </c>
      <c r="C11" s="96">
        <v>3</v>
      </c>
      <c r="D11" s="96">
        <v>4</v>
      </c>
      <c r="E11" s="96">
        <v>5</v>
      </c>
      <c r="F11" s="96">
        <v>6</v>
      </c>
    </row>
    <row r="12" spans="1:7" x14ac:dyDescent="0.2">
      <c r="A12" s="235">
        <v>1</v>
      </c>
      <c r="B12" s="235" t="s">
        <v>844</v>
      </c>
      <c r="C12" s="96">
        <v>921</v>
      </c>
      <c r="D12" s="96">
        <v>921</v>
      </c>
      <c r="E12" s="96">
        <v>231</v>
      </c>
      <c r="F12" s="96">
        <v>231</v>
      </c>
    </row>
    <row r="13" spans="1:7" x14ac:dyDescent="0.2">
      <c r="A13" s="235">
        <f>A12+1</f>
        <v>2</v>
      </c>
      <c r="B13" s="235" t="s">
        <v>809</v>
      </c>
      <c r="C13" s="96">
        <v>1036</v>
      </c>
      <c r="D13" s="96">
        <v>1036</v>
      </c>
      <c r="E13" s="96">
        <v>288</v>
      </c>
      <c r="F13" s="96">
        <v>288</v>
      </c>
    </row>
    <row r="14" spans="1:7" x14ac:dyDescent="0.2">
      <c r="A14" s="235">
        <f t="shared" ref="A14:A42" si="0">A13+1</f>
        <v>3</v>
      </c>
      <c r="B14" s="235" t="s">
        <v>845</v>
      </c>
      <c r="C14" s="96">
        <v>591</v>
      </c>
      <c r="D14" s="96">
        <v>591</v>
      </c>
      <c r="E14" s="96">
        <v>302</v>
      </c>
      <c r="F14" s="96">
        <v>302</v>
      </c>
    </row>
    <row r="15" spans="1:7" x14ac:dyDescent="0.2">
      <c r="A15" s="235">
        <f t="shared" si="0"/>
        <v>4</v>
      </c>
      <c r="B15" s="235" t="s">
        <v>810</v>
      </c>
      <c r="C15" s="96">
        <v>518</v>
      </c>
      <c r="D15" s="96">
        <v>518</v>
      </c>
      <c r="E15" s="96">
        <v>287</v>
      </c>
      <c r="F15" s="96">
        <v>287</v>
      </c>
    </row>
    <row r="16" spans="1:7" x14ac:dyDescent="0.2">
      <c r="A16" s="235">
        <f t="shared" si="0"/>
        <v>5</v>
      </c>
      <c r="B16" s="235" t="s">
        <v>811</v>
      </c>
      <c r="C16" s="96">
        <v>331</v>
      </c>
      <c r="D16" s="96">
        <v>331</v>
      </c>
      <c r="E16" s="96">
        <v>193</v>
      </c>
      <c r="F16" s="96">
        <v>193</v>
      </c>
    </row>
    <row r="17" spans="1:6" x14ac:dyDescent="0.2">
      <c r="A17" s="235">
        <f t="shared" si="0"/>
        <v>6</v>
      </c>
      <c r="B17" s="235" t="s">
        <v>812</v>
      </c>
      <c r="C17" s="96">
        <v>622</v>
      </c>
      <c r="D17" s="96">
        <v>622</v>
      </c>
      <c r="E17" s="96">
        <v>204</v>
      </c>
      <c r="F17" s="96">
        <v>204</v>
      </c>
    </row>
    <row r="18" spans="1:6" x14ac:dyDescent="0.2">
      <c r="A18" s="235">
        <f t="shared" si="0"/>
        <v>7</v>
      </c>
      <c r="B18" s="235" t="s">
        <v>813</v>
      </c>
      <c r="C18" s="96">
        <v>288</v>
      </c>
      <c r="D18" s="96">
        <v>288</v>
      </c>
      <c r="E18" s="96">
        <v>178</v>
      </c>
      <c r="F18" s="96">
        <v>178</v>
      </c>
    </row>
    <row r="19" spans="1:6" x14ac:dyDescent="0.2">
      <c r="A19" s="235">
        <f t="shared" si="0"/>
        <v>8</v>
      </c>
      <c r="B19" s="235" t="s">
        <v>814</v>
      </c>
      <c r="C19" s="96">
        <v>687</v>
      </c>
      <c r="D19" s="96">
        <v>687</v>
      </c>
      <c r="E19" s="96">
        <v>327</v>
      </c>
      <c r="F19" s="96">
        <v>327</v>
      </c>
    </row>
    <row r="20" spans="1:6" x14ac:dyDescent="0.2">
      <c r="A20" s="235">
        <f t="shared" si="0"/>
        <v>9</v>
      </c>
      <c r="B20" s="235" t="s">
        <v>815</v>
      </c>
      <c r="C20" s="96">
        <v>432</v>
      </c>
      <c r="D20" s="96">
        <v>432</v>
      </c>
      <c r="E20" s="96">
        <v>253</v>
      </c>
      <c r="F20" s="96">
        <v>253</v>
      </c>
    </row>
    <row r="21" spans="1:6" x14ac:dyDescent="0.2">
      <c r="A21" s="235">
        <f t="shared" si="0"/>
        <v>10</v>
      </c>
      <c r="B21" s="235" t="s">
        <v>816</v>
      </c>
      <c r="C21" s="96">
        <v>840</v>
      </c>
      <c r="D21" s="96">
        <v>840</v>
      </c>
      <c r="E21" s="96">
        <v>419</v>
      </c>
      <c r="F21" s="96">
        <v>419</v>
      </c>
    </row>
    <row r="22" spans="1:6" x14ac:dyDescent="0.2">
      <c r="A22" s="235">
        <f t="shared" si="0"/>
        <v>11</v>
      </c>
      <c r="B22" s="235" t="s">
        <v>846</v>
      </c>
      <c r="C22" s="96">
        <v>869</v>
      </c>
      <c r="D22" s="96">
        <v>869</v>
      </c>
      <c r="E22" s="96">
        <v>170</v>
      </c>
      <c r="F22" s="96">
        <v>170</v>
      </c>
    </row>
    <row r="23" spans="1:6" x14ac:dyDescent="0.2">
      <c r="A23" s="235">
        <f t="shared" si="0"/>
        <v>12</v>
      </c>
      <c r="B23" s="235" t="s">
        <v>817</v>
      </c>
      <c r="C23" s="96">
        <v>693</v>
      </c>
      <c r="D23" s="96">
        <v>693</v>
      </c>
      <c r="E23" s="96">
        <v>234</v>
      </c>
      <c r="F23" s="96">
        <v>234</v>
      </c>
    </row>
    <row r="24" spans="1:6" x14ac:dyDescent="0.2">
      <c r="A24" s="235">
        <f t="shared" si="0"/>
        <v>13</v>
      </c>
      <c r="B24" s="235" t="s">
        <v>818</v>
      </c>
      <c r="C24" s="96">
        <v>973</v>
      </c>
      <c r="D24" s="96">
        <v>973</v>
      </c>
      <c r="E24" s="96">
        <v>416</v>
      </c>
      <c r="F24" s="96">
        <v>416</v>
      </c>
    </row>
    <row r="25" spans="1:6" x14ac:dyDescent="0.2">
      <c r="A25" s="235">
        <f t="shared" si="0"/>
        <v>14</v>
      </c>
      <c r="B25" s="235" t="s">
        <v>847</v>
      </c>
      <c r="C25" s="96">
        <v>550</v>
      </c>
      <c r="D25" s="96">
        <v>550</v>
      </c>
      <c r="E25" s="96">
        <v>219</v>
      </c>
      <c r="F25" s="96">
        <v>219</v>
      </c>
    </row>
    <row r="26" spans="1:6" x14ac:dyDescent="0.2">
      <c r="A26" s="235">
        <f t="shared" si="0"/>
        <v>15</v>
      </c>
      <c r="B26" s="235" t="s">
        <v>819</v>
      </c>
      <c r="C26" s="96">
        <v>628</v>
      </c>
      <c r="D26" s="96">
        <v>628</v>
      </c>
      <c r="E26" s="96">
        <v>282</v>
      </c>
      <c r="F26" s="96">
        <v>282</v>
      </c>
    </row>
    <row r="27" spans="1:6" x14ac:dyDescent="0.2">
      <c r="A27" s="235">
        <f t="shared" si="0"/>
        <v>16</v>
      </c>
      <c r="B27" s="235" t="s">
        <v>820</v>
      </c>
      <c r="C27" s="391">
        <v>372</v>
      </c>
      <c r="D27" s="391">
        <v>372</v>
      </c>
      <c r="E27" s="96">
        <v>152</v>
      </c>
      <c r="F27" s="391">
        <v>152</v>
      </c>
    </row>
    <row r="28" spans="1:6" x14ac:dyDescent="0.2">
      <c r="A28" s="235">
        <f t="shared" si="0"/>
        <v>17</v>
      </c>
      <c r="B28" s="235" t="s">
        <v>821</v>
      </c>
      <c r="C28" s="392">
        <v>572</v>
      </c>
      <c r="D28" s="392">
        <v>572</v>
      </c>
      <c r="E28" s="96">
        <v>268</v>
      </c>
      <c r="F28" s="392">
        <v>268</v>
      </c>
    </row>
    <row r="29" spans="1:6" x14ac:dyDescent="0.2">
      <c r="A29" s="235">
        <f t="shared" si="0"/>
        <v>18</v>
      </c>
      <c r="B29" s="235" t="s">
        <v>822</v>
      </c>
      <c r="C29" s="392">
        <v>1058</v>
      </c>
      <c r="D29" s="392">
        <v>1058</v>
      </c>
      <c r="E29" s="96">
        <v>392</v>
      </c>
      <c r="F29" s="392">
        <v>392</v>
      </c>
    </row>
    <row r="30" spans="1:6" x14ac:dyDescent="0.2">
      <c r="A30" s="235">
        <f t="shared" si="0"/>
        <v>19</v>
      </c>
      <c r="B30" s="235" t="s">
        <v>848</v>
      </c>
      <c r="C30" s="392">
        <v>574</v>
      </c>
      <c r="D30" s="392">
        <v>574</v>
      </c>
      <c r="E30" s="96">
        <v>210</v>
      </c>
      <c r="F30" s="392">
        <v>210</v>
      </c>
    </row>
    <row r="31" spans="1:6" x14ac:dyDescent="0.2">
      <c r="A31" s="235">
        <f t="shared" si="0"/>
        <v>20</v>
      </c>
      <c r="B31" s="235" t="s">
        <v>823</v>
      </c>
      <c r="C31" s="392">
        <v>783</v>
      </c>
      <c r="D31" s="392">
        <v>783</v>
      </c>
      <c r="E31" s="96">
        <v>417</v>
      </c>
      <c r="F31" s="392">
        <v>417</v>
      </c>
    </row>
    <row r="32" spans="1:6" x14ac:dyDescent="0.2">
      <c r="A32" s="235">
        <f t="shared" si="0"/>
        <v>21</v>
      </c>
      <c r="B32" s="235" t="s">
        <v>824</v>
      </c>
      <c r="C32" s="392">
        <v>351</v>
      </c>
      <c r="D32" s="392">
        <v>351</v>
      </c>
      <c r="E32" s="96">
        <v>203</v>
      </c>
      <c r="F32" s="392">
        <v>203</v>
      </c>
    </row>
    <row r="33" spans="1:6" x14ac:dyDescent="0.2">
      <c r="A33" s="235">
        <f t="shared" si="0"/>
        <v>22</v>
      </c>
      <c r="B33" s="235" t="s">
        <v>825</v>
      </c>
      <c r="C33" s="392">
        <v>341</v>
      </c>
      <c r="D33" s="392">
        <v>341</v>
      </c>
      <c r="E33" s="96">
        <v>159</v>
      </c>
      <c r="F33" s="392">
        <v>159</v>
      </c>
    </row>
    <row r="34" spans="1:6" x14ac:dyDescent="0.2">
      <c r="A34" s="235">
        <f t="shared" si="0"/>
        <v>23</v>
      </c>
      <c r="B34" s="235" t="s">
        <v>826</v>
      </c>
      <c r="C34" s="392">
        <v>899</v>
      </c>
      <c r="D34" s="392">
        <v>899</v>
      </c>
      <c r="E34" s="96">
        <v>457</v>
      </c>
      <c r="F34" s="392">
        <v>457</v>
      </c>
    </row>
    <row r="35" spans="1:6" x14ac:dyDescent="0.2">
      <c r="A35" s="235">
        <f t="shared" si="0"/>
        <v>24</v>
      </c>
      <c r="B35" s="235" t="s">
        <v>827</v>
      </c>
      <c r="C35" s="392">
        <v>873</v>
      </c>
      <c r="D35" s="392">
        <v>873</v>
      </c>
      <c r="E35" s="96">
        <v>415</v>
      </c>
      <c r="F35" s="392">
        <v>415</v>
      </c>
    </row>
    <row r="36" spans="1:6" x14ac:dyDescent="0.2">
      <c r="A36" s="235">
        <f t="shared" si="0"/>
        <v>25</v>
      </c>
      <c r="B36" s="235" t="s">
        <v>828</v>
      </c>
      <c r="C36" s="392">
        <v>639</v>
      </c>
      <c r="D36" s="392">
        <v>639</v>
      </c>
      <c r="E36" s="96">
        <v>355</v>
      </c>
      <c r="F36" s="392">
        <v>355</v>
      </c>
    </row>
    <row r="37" spans="1:6" x14ac:dyDescent="0.2">
      <c r="A37" s="235">
        <f t="shared" si="0"/>
        <v>26</v>
      </c>
      <c r="B37" s="235" t="s">
        <v>829</v>
      </c>
      <c r="C37" s="392">
        <v>694</v>
      </c>
      <c r="D37" s="392">
        <v>694</v>
      </c>
      <c r="E37" s="96">
        <v>281</v>
      </c>
      <c r="F37" s="392">
        <v>281</v>
      </c>
    </row>
    <row r="38" spans="1:6" x14ac:dyDescent="0.2">
      <c r="A38" s="235">
        <f t="shared" si="0"/>
        <v>27</v>
      </c>
      <c r="B38" s="235" t="s">
        <v>830</v>
      </c>
      <c r="C38" s="392">
        <v>756</v>
      </c>
      <c r="D38" s="392">
        <v>756</v>
      </c>
      <c r="E38" s="96">
        <v>301</v>
      </c>
      <c r="F38" s="392">
        <v>301</v>
      </c>
    </row>
    <row r="39" spans="1:6" x14ac:dyDescent="0.2">
      <c r="A39" s="235">
        <f t="shared" si="0"/>
        <v>28</v>
      </c>
      <c r="B39" s="168" t="s">
        <v>831</v>
      </c>
      <c r="C39" s="392">
        <v>363</v>
      </c>
      <c r="D39" s="392">
        <v>363</v>
      </c>
      <c r="E39" s="96">
        <v>163</v>
      </c>
      <c r="F39" s="392">
        <v>163</v>
      </c>
    </row>
    <row r="40" spans="1:6" x14ac:dyDescent="0.2">
      <c r="A40" s="235">
        <f t="shared" si="0"/>
        <v>29</v>
      </c>
      <c r="B40" s="168" t="s">
        <v>832</v>
      </c>
      <c r="C40" s="392">
        <v>432</v>
      </c>
      <c r="D40" s="392">
        <v>432</v>
      </c>
      <c r="E40" s="96">
        <v>222</v>
      </c>
      <c r="F40" s="392">
        <v>222</v>
      </c>
    </row>
    <row r="41" spans="1:6" x14ac:dyDescent="0.2">
      <c r="A41" s="235">
        <f t="shared" si="0"/>
        <v>30</v>
      </c>
      <c r="B41" s="168" t="s">
        <v>833</v>
      </c>
      <c r="C41" s="392">
        <v>323</v>
      </c>
      <c r="D41" s="392">
        <v>323</v>
      </c>
      <c r="E41" s="96">
        <v>202</v>
      </c>
      <c r="F41" s="392">
        <v>202</v>
      </c>
    </row>
    <row r="42" spans="1:6" x14ac:dyDescent="0.2">
      <c r="A42" s="235">
        <f t="shared" si="0"/>
        <v>31</v>
      </c>
      <c r="B42" s="168" t="s">
        <v>834</v>
      </c>
      <c r="C42" s="392">
        <v>461</v>
      </c>
      <c r="D42" s="392">
        <v>461</v>
      </c>
      <c r="E42" s="96">
        <v>226</v>
      </c>
      <c r="F42" s="392">
        <v>226</v>
      </c>
    </row>
    <row r="43" spans="1:6" x14ac:dyDescent="0.2">
      <c r="A43" s="176"/>
      <c r="B43" s="176" t="s">
        <v>835</v>
      </c>
      <c r="C43" s="393">
        <f>SUM(C12:C42)</f>
        <v>19470</v>
      </c>
      <c r="D43" s="393">
        <f t="shared" ref="D43:F43" si="1">SUM(D12:D42)</f>
        <v>19470</v>
      </c>
      <c r="E43" s="393">
        <f t="shared" si="1"/>
        <v>8426</v>
      </c>
      <c r="F43" s="393">
        <f t="shared" si="1"/>
        <v>8426</v>
      </c>
    </row>
    <row r="44" spans="1:6" x14ac:dyDescent="0.2">
      <c r="A44" s="57"/>
      <c r="B44" s="163"/>
      <c r="C44" s="163"/>
      <c r="D44" s="163"/>
      <c r="E44" s="163"/>
      <c r="F44" s="163"/>
    </row>
    <row r="45" spans="1:6" x14ac:dyDescent="0.2">
      <c r="C45" s="226" t="s">
        <v>11</v>
      </c>
    </row>
    <row r="46" spans="1:6" x14ac:dyDescent="0.2">
      <c r="A46" s="786"/>
      <c r="B46" s="786"/>
      <c r="C46" s="786"/>
      <c r="D46" s="786"/>
      <c r="E46" s="786"/>
      <c r="F46" s="786"/>
    </row>
    <row r="47" spans="1:6" ht="15.75" x14ac:dyDescent="0.25">
      <c r="C47" s="324"/>
      <c r="D47" s="618" t="s">
        <v>868</v>
      </c>
      <c r="E47" s="618"/>
      <c r="F47" s="618"/>
    </row>
    <row r="48" spans="1:6" ht="15.75" x14ac:dyDescent="0.25">
      <c r="D48" s="618" t="s">
        <v>869</v>
      </c>
      <c r="E48" s="618"/>
      <c r="F48" s="618"/>
    </row>
  </sheetData>
  <mergeCells count="11">
    <mergeCell ref="D47:F47"/>
    <mergeCell ref="D48:F48"/>
    <mergeCell ref="A46:F46"/>
    <mergeCell ref="B3:F3"/>
    <mergeCell ref="B2:F2"/>
    <mergeCell ref="A5:F5"/>
    <mergeCell ref="C9:D9"/>
    <mergeCell ref="E9:F9"/>
    <mergeCell ref="A9:A10"/>
    <mergeCell ref="B9:B10"/>
    <mergeCell ref="A7:B7"/>
  </mergeCells>
  <phoneticPr fontId="0" type="noConversion"/>
  <printOptions horizontalCentered="1"/>
  <pageMargins left="0.42" right="0.41" top="0.5" bottom="0" header="0.31496062992125984" footer="0.31496062992125984"/>
  <pageSetup paperSize="9" scale="87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opLeftCell="A9" zoomScaleSheetLayoutView="100" workbookViewId="0">
      <selection activeCell="M46" sqref="M46"/>
    </sheetView>
  </sheetViews>
  <sheetFormatPr defaultRowHeight="12.75" x14ac:dyDescent="0.2"/>
  <cols>
    <col min="1" max="1" width="9.140625" style="199"/>
    <col min="2" max="2" width="17.85546875" style="199" customWidth="1"/>
    <col min="3" max="3" width="16.42578125" style="199" customWidth="1"/>
    <col min="4" max="4" width="10.85546875" style="199" customWidth="1"/>
    <col min="5" max="5" width="13.7109375" style="199" customWidth="1"/>
    <col min="6" max="6" width="14.28515625" style="199" customWidth="1"/>
    <col min="7" max="7" width="11.42578125" style="199" customWidth="1"/>
    <col min="8" max="8" width="12.28515625" style="199" customWidth="1"/>
    <col min="9" max="9" width="16.28515625" style="199" customWidth="1"/>
    <col min="10" max="10" width="19.28515625" style="199" customWidth="1"/>
    <col min="11" max="16384" width="9.140625" style="199"/>
  </cols>
  <sheetData>
    <row r="1" spans="1:13" ht="15" x14ac:dyDescent="0.2">
      <c r="A1" s="226"/>
      <c r="B1" s="226"/>
      <c r="C1" s="226"/>
      <c r="D1" s="701"/>
      <c r="E1" s="701"/>
      <c r="F1" s="206"/>
      <c r="G1" s="701" t="s">
        <v>454</v>
      </c>
      <c r="H1" s="701"/>
      <c r="I1" s="701"/>
      <c r="J1" s="701"/>
      <c r="K1" s="59"/>
      <c r="L1" s="226"/>
      <c r="M1" s="226"/>
    </row>
    <row r="2" spans="1:13" ht="15.75" x14ac:dyDescent="0.25">
      <c r="A2" s="619" t="s">
        <v>0</v>
      </c>
      <c r="B2" s="619"/>
      <c r="C2" s="619"/>
      <c r="D2" s="619"/>
      <c r="E2" s="619"/>
      <c r="F2" s="619"/>
      <c r="G2" s="619"/>
      <c r="H2" s="619"/>
      <c r="I2" s="619"/>
      <c r="J2" s="619"/>
      <c r="K2" s="226"/>
      <c r="L2" s="226"/>
      <c r="M2" s="226"/>
    </row>
    <row r="3" spans="1:13" ht="18" x14ac:dyDescent="0.25">
      <c r="A3" s="211"/>
      <c r="B3" s="211"/>
      <c r="C3" s="797" t="s">
        <v>646</v>
      </c>
      <c r="D3" s="797"/>
      <c r="E3" s="797"/>
      <c r="F3" s="797"/>
      <c r="G3" s="797"/>
      <c r="H3" s="797"/>
      <c r="I3" s="797"/>
      <c r="J3" s="211"/>
      <c r="K3" s="226"/>
      <c r="L3" s="226"/>
      <c r="M3" s="226"/>
    </row>
    <row r="4" spans="1:13" ht="15.75" x14ac:dyDescent="0.25">
      <c r="A4" s="635" t="s">
        <v>453</v>
      </c>
      <c r="B4" s="635"/>
      <c r="C4" s="635"/>
      <c r="D4" s="635"/>
      <c r="E4" s="635"/>
      <c r="F4" s="635"/>
      <c r="G4" s="635"/>
      <c r="H4" s="635"/>
      <c r="I4" s="635"/>
      <c r="J4" s="635"/>
      <c r="K4" s="226"/>
      <c r="L4" s="226"/>
      <c r="M4" s="226"/>
    </row>
    <row r="5" spans="1:13" ht="15.75" x14ac:dyDescent="0.25">
      <c r="A5" s="556" t="s">
        <v>890</v>
      </c>
      <c r="B5" s="556"/>
      <c r="C5" s="189"/>
      <c r="D5" s="189"/>
      <c r="E5" s="189"/>
      <c r="F5" s="189"/>
      <c r="G5" s="189"/>
      <c r="H5" s="189"/>
      <c r="I5" s="189"/>
      <c r="J5" s="189"/>
      <c r="K5" s="226"/>
      <c r="L5" s="226"/>
      <c r="M5" s="226"/>
    </row>
    <row r="6" spans="1:13" x14ac:dyDescent="0.2">
      <c r="A6" s="226"/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</row>
    <row r="7" spans="1:13" ht="18" x14ac:dyDescent="0.25">
      <c r="A7" s="55"/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</row>
    <row r="8" spans="1:13" ht="21.75" customHeight="1" x14ac:dyDescent="0.2">
      <c r="A8" s="792" t="s">
        <v>2</v>
      </c>
      <c r="B8" s="792" t="s">
        <v>3</v>
      </c>
      <c r="C8" s="794" t="s">
        <v>138</v>
      </c>
      <c r="D8" s="795"/>
      <c r="E8" s="795"/>
      <c r="F8" s="795"/>
      <c r="G8" s="795"/>
      <c r="H8" s="795"/>
      <c r="I8" s="795"/>
      <c r="J8" s="796"/>
      <c r="K8" s="226"/>
      <c r="L8" s="226"/>
      <c r="M8" s="226"/>
    </row>
    <row r="9" spans="1:13" ht="39.75" customHeight="1" x14ac:dyDescent="0.2">
      <c r="A9" s="793"/>
      <c r="B9" s="793"/>
      <c r="C9" s="210" t="s">
        <v>197</v>
      </c>
      <c r="D9" s="210" t="s">
        <v>118</v>
      </c>
      <c r="E9" s="210" t="s">
        <v>389</v>
      </c>
      <c r="F9" s="79" t="s">
        <v>164</v>
      </c>
      <c r="G9" s="79" t="s">
        <v>119</v>
      </c>
      <c r="H9" s="92" t="s">
        <v>196</v>
      </c>
      <c r="I9" s="92" t="s">
        <v>217</v>
      </c>
      <c r="J9" s="56" t="s">
        <v>16</v>
      </c>
      <c r="K9" s="58"/>
      <c r="L9" s="58"/>
      <c r="M9" s="58"/>
    </row>
    <row r="10" spans="1:13" s="5" customFormat="1" x14ac:dyDescent="0.2">
      <c r="A10" s="210">
        <v>1</v>
      </c>
      <c r="B10" s="210">
        <v>2</v>
      </c>
      <c r="C10" s="210">
        <v>3</v>
      </c>
      <c r="D10" s="210">
        <v>4</v>
      </c>
      <c r="E10" s="210">
        <v>5</v>
      </c>
      <c r="F10" s="210">
        <v>6</v>
      </c>
      <c r="G10" s="210">
        <v>7</v>
      </c>
      <c r="H10" s="212">
        <v>8</v>
      </c>
      <c r="I10" s="212">
        <v>9</v>
      </c>
      <c r="J10" s="56">
        <v>10</v>
      </c>
      <c r="K10" s="58"/>
      <c r="L10" s="58"/>
      <c r="M10" s="58"/>
    </row>
    <row r="11" spans="1:13" s="5" customFormat="1" x14ac:dyDescent="0.2">
      <c r="A11" s="235">
        <v>1</v>
      </c>
      <c r="B11" s="235" t="s">
        <v>844</v>
      </c>
      <c r="C11" s="359">
        <v>0</v>
      </c>
      <c r="D11" s="359">
        <v>1152</v>
      </c>
      <c r="E11" s="359">
        <v>0</v>
      </c>
      <c r="F11" s="359">
        <v>0</v>
      </c>
      <c r="G11" s="359">
        <v>0</v>
      </c>
      <c r="H11" s="360">
        <v>0</v>
      </c>
      <c r="I11" s="360">
        <v>0</v>
      </c>
      <c r="J11" s="361">
        <f>SUM(C11:I11)</f>
        <v>1152</v>
      </c>
      <c r="K11" s="58"/>
      <c r="L11" s="58"/>
      <c r="M11" s="58"/>
    </row>
    <row r="12" spans="1:13" s="5" customFormat="1" x14ac:dyDescent="0.2">
      <c r="A12" s="235">
        <f>A11+1</f>
        <v>2</v>
      </c>
      <c r="B12" s="235" t="s">
        <v>809</v>
      </c>
      <c r="C12" s="359">
        <v>0</v>
      </c>
      <c r="D12" s="359">
        <v>1324</v>
      </c>
      <c r="E12" s="359">
        <v>0</v>
      </c>
      <c r="F12" s="359">
        <v>0</v>
      </c>
      <c r="G12" s="359">
        <v>0</v>
      </c>
      <c r="H12" s="359">
        <v>0</v>
      </c>
      <c r="I12" s="359">
        <v>0</v>
      </c>
      <c r="J12" s="361">
        <f t="shared" ref="J12:J41" si="0">SUM(C12:I12)</f>
        <v>1324</v>
      </c>
      <c r="K12" s="58"/>
      <c r="L12" s="58"/>
      <c r="M12" s="58"/>
    </row>
    <row r="13" spans="1:13" s="5" customFormat="1" x14ac:dyDescent="0.2">
      <c r="A13" s="235">
        <f t="shared" ref="A13:A41" si="1">A12+1</f>
        <v>3</v>
      </c>
      <c r="B13" s="235" t="s">
        <v>845</v>
      </c>
      <c r="C13" s="359">
        <v>0</v>
      </c>
      <c r="D13" s="359">
        <v>0</v>
      </c>
      <c r="E13" s="359">
        <v>0</v>
      </c>
      <c r="F13" s="359">
        <v>0</v>
      </c>
      <c r="G13" s="359">
        <v>0</v>
      </c>
      <c r="H13" s="360">
        <v>893</v>
      </c>
      <c r="I13" s="360">
        <v>0</v>
      </c>
      <c r="J13" s="361">
        <f t="shared" si="0"/>
        <v>893</v>
      </c>
      <c r="K13" s="58"/>
      <c r="L13" s="58"/>
      <c r="M13" s="58"/>
    </row>
    <row r="14" spans="1:13" s="5" customFormat="1" x14ac:dyDescent="0.2">
      <c r="A14" s="235">
        <f t="shared" si="1"/>
        <v>4</v>
      </c>
      <c r="B14" s="235" t="s">
        <v>810</v>
      </c>
      <c r="C14" s="359">
        <v>0</v>
      </c>
      <c r="D14" s="359">
        <v>805</v>
      </c>
      <c r="E14" s="359">
        <v>0</v>
      </c>
      <c r="F14" s="359">
        <v>0</v>
      </c>
      <c r="G14" s="359">
        <v>0</v>
      </c>
      <c r="H14" s="360">
        <v>0</v>
      </c>
      <c r="I14" s="360">
        <v>0</v>
      </c>
      <c r="J14" s="361">
        <f t="shared" si="0"/>
        <v>805</v>
      </c>
      <c r="K14" s="58"/>
      <c r="L14" s="58"/>
      <c r="M14" s="58"/>
    </row>
    <row r="15" spans="1:13" s="5" customFormat="1" x14ac:dyDescent="0.2">
      <c r="A15" s="235">
        <f t="shared" si="1"/>
        <v>5</v>
      </c>
      <c r="B15" s="235" t="s">
        <v>811</v>
      </c>
      <c r="C15" s="359">
        <v>0</v>
      </c>
      <c r="D15" s="359">
        <v>524</v>
      </c>
      <c r="E15" s="359">
        <v>0</v>
      </c>
      <c r="F15" s="359">
        <v>0</v>
      </c>
      <c r="G15" s="359">
        <v>0</v>
      </c>
      <c r="H15" s="360">
        <v>0</v>
      </c>
      <c r="I15" s="360">
        <v>0</v>
      </c>
      <c r="J15" s="361">
        <f t="shared" si="0"/>
        <v>524</v>
      </c>
      <c r="K15" s="58"/>
      <c r="L15" s="58"/>
      <c r="M15" s="58"/>
    </row>
    <row r="16" spans="1:13" s="5" customFormat="1" x14ac:dyDescent="0.2">
      <c r="A16" s="235">
        <f t="shared" si="1"/>
        <v>6</v>
      </c>
      <c r="B16" s="235" t="s">
        <v>812</v>
      </c>
      <c r="C16" s="359">
        <v>0</v>
      </c>
      <c r="D16" s="359">
        <v>826</v>
      </c>
      <c r="E16" s="359">
        <v>0</v>
      </c>
      <c r="F16" s="359">
        <v>0</v>
      </c>
      <c r="G16" s="359">
        <v>0</v>
      </c>
      <c r="H16" s="360">
        <v>0</v>
      </c>
      <c r="I16" s="360">
        <v>0</v>
      </c>
      <c r="J16" s="361">
        <f t="shared" si="0"/>
        <v>826</v>
      </c>
      <c r="K16" s="58"/>
      <c r="L16" s="58"/>
      <c r="M16" s="58"/>
    </row>
    <row r="17" spans="1:13" s="5" customFormat="1" x14ac:dyDescent="0.2">
      <c r="A17" s="235">
        <f t="shared" si="1"/>
        <v>7</v>
      </c>
      <c r="B17" s="235" t="s">
        <v>813</v>
      </c>
      <c r="C17" s="359">
        <v>0</v>
      </c>
      <c r="D17" s="359">
        <v>466</v>
      </c>
      <c r="E17" s="359">
        <v>0</v>
      </c>
      <c r="F17" s="359">
        <v>0</v>
      </c>
      <c r="G17" s="359">
        <v>0</v>
      </c>
      <c r="H17" s="360">
        <v>0</v>
      </c>
      <c r="I17" s="360">
        <v>0</v>
      </c>
      <c r="J17" s="361">
        <f t="shared" si="0"/>
        <v>466</v>
      </c>
      <c r="K17" s="58"/>
      <c r="L17" s="58"/>
      <c r="M17" s="58"/>
    </row>
    <row r="18" spans="1:13" s="5" customFormat="1" x14ac:dyDescent="0.2">
      <c r="A18" s="235">
        <f t="shared" si="1"/>
        <v>8</v>
      </c>
      <c r="B18" s="235" t="s">
        <v>814</v>
      </c>
      <c r="C18" s="359">
        <v>0</v>
      </c>
      <c r="D18" s="359">
        <v>1014</v>
      </c>
      <c r="E18" s="359">
        <v>0</v>
      </c>
      <c r="F18" s="359">
        <v>0</v>
      </c>
      <c r="G18" s="359">
        <v>0</v>
      </c>
      <c r="H18" s="360">
        <v>0</v>
      </c>
      <c r="I18" s="360">
        <v>0</v>
      </c>
      <c r="J18" s="361">
        <f t="shared" si="0"/>
        <v>1014</v>
      </c>
      <c r="K18" s="58"/>
      <c r="L18" s="58"/>
      <c r="M18" s="58"/>
    </row>
    <row r="19" spans="1:13" s="5" customFormat="1" x14ac:dyDescent="0.2">
      <c r="A19" s="235">
        <f t="shared" si="1"/>
        <v>9</v>
      </c>
      <c r="B19" s="235" t="s">
        <v>815</v>
      </c>
      <c r="C19" s="359">
        <v>0</v>
      </c>
      <c r="D19" s="359">
        <v>685</v>
      </c>
      <c r="E19" s="359">
        <v>0</v>
      </c>
      <c r="F19" s="359">
        <v>0</v>
      </c>
      <c r="G19" s="359">
        <v>0</v>
      </c>
      <c r="H19" s="360">
        <v>0</v>
      </c>
      <c r="I19" s="360">
        <v>0</v>
      </c>
      <c r="J19" s="361">
        <f t="shared" si="0"/>
        <v>685</v>
      </c>
      <c r="K19" s="58"/>
      <c r="L19" s="58"/>
      <c r="M19" s="58"/>
    </row>
    <row r="20" spans="1:13" s="5" customFormat="1" x14ac:dyDescent="0.2">
      <c r="A20" s="235">
        <f t="shared" si="1"/>
        <v>10</v>
      </c>
      <c r="B20" s="235" t="s">
        <v>816</v>
      </c>
      <c r="C20" s="359">
        <v>0</v>
      </c>
      <c r="D20" s="359">
        <v>1259</v>
      </c>
      <c r="E20" s="359">
        <v>0</v>
      </c>
      <c r="F20" s="359">
        <v>0</v>
      </c>
      <c r="G20" s="359">
        <v>0</v>
      </c>
      <c r="H20" s="360">
        <v>0</v>
      </c>
      <c r="I20" s="360">
        <v>0</v>
      </c>
      <c r="J20" s="361">
        <f t="shared" si="0"/>
        <v>1259</v>
      </c>
      <c r="K20" s="58"/>
      <c r="L20" s="58"/>
      <c r="M20" s="58"/>
    </row>
    <row r="21" spans="1:13" s="5" customFormat="1" x14ac:dyDescent="0.2">
      <c r="A21" s="235">
        <f t="shared" si="1"/>
        <v>11</v>
      </c>
      <c r="B21" s="235" t="s">
        <v>846</v>
      </c>
      <c r="C21" s="359">
        <v>0</v>
      </c>
      <c r="D21" s="359">
        <v>764</v>
      </c>
      <c r="E21" s="359">
        <v>275</v>
      </c>
      <c r="F21" s="359">
        <v>0</v>
      </c>
      <c r="G21" s="359">
        <v>0</v>
      </c>
      <c r="H21" s="360">
        <v>0</v>
      </c>
      <c r="I21" s="360">
        <v>0</v>
      </c>
      <c r="J21" s="361">
        <f t="shared" si="0"/>
        <v>1039</v>
      </c>
      <c r="K21" s="58"/>
      <c r="L21" s="58"/>
      <c r="M21" s="58"/>
    </row>
    <row r="22" spans="1:13" s="5" customFormat="1" x14ac:dyDescent="0.2">
      <c r="A22" s="235">
        <f t="shared" si="1"/>
        <v>12</v>
      </c>
      <c r="B22" s="235" t="s">
        <v>817</v>
      </c>
      <c r="C22" s="359">
        <v>0</v>
      </c>
      <c r="D22" s="359">
        <v>927</v>
      </c>
      <c r="E22" s="359">
        <v>0</v>
      </c>
      <c r="F22" s="359">
        <v>0</v>
      </c>
      <c r="G22" s="359">
        <v>0</v>
      </c>
      <c r="H22" s="360">
        <v>0</v>
      </c>
      <c r="I22" s="360">
        <v>0</v>
      </c>
      <c r="J22" s="361">
        <f t="shared" si="0"/>
        <v>927</v>
      </c>
      <c r="K22" s="58"/>
      <c r="L22" s="58"/>
      <c r="M22" s="58"/>
    </row>
    <row r="23" spans="1:13" s="5" customFormat="1" x14ac:dyDescent="0.2">
      <c r="A23" s="235">
        <f t="shared" si="1"/>
        <v>13</v>
      </c>
      <c r="B23" s="235" t="s">
        <v>818</v>
      </c>
      <c r="C23" s="359">
        <v>0</v>
      </c>
      <c r="D23" s="359">
        <v>1389</v>
      </c>
      <c r="E23" s="359">
        <v>0</v>
      </c>
      <c r="F23" s="359">
        <v>0</v>
      </c>
      <c r="G23" s="359">
        <v>0</v>
      </c>
      <c r="H23" s="360">
        <v>0</v>
      </c>
      <c r="I23" s="360">
        <v>0</v>
      </c>
      <c r="J23" s="361">
        <f t="shared" si="0"/>
        <v>1389</v>
      </c>
      <c r="K23" s="58"/>
      <c r="L23" s="58"/>
      <c r="M23" s="58"/>
    </row>
    <row r="24" spans="1:13" s="5" customFormat="1" x14ac:dyDescent="0.2">
      <c r="A24" s="235">
        <f t="shared" si="1"/>
        <v>14</v>
      </c>
      <c r="B24" s="235" t="s">
        <v>847</v>
      </c>
      <c r="C24" s="359">
        <v>0</v>
      </c>
      <c r="D24" s="359">
        <v>769</v>
      </c>
      <c r="E24" s="359">
        <v>0</v>
      </c>
      <c r="F24" s="359">
        <v>0</v>
      </c>
      <c r="G24" s="359">
        <v>0</v>
      </c>
      <c r="H24" s="360">
        <v>0</v>
      </c>
      <c r="I24" s="360">
        <v>0</v>
      </c>
      <c r="J24" s="361">
        <f t="shared" si="0"/>
        <v>769</v>
      </c>
      <c r="K24" s="58"/>
      <c r="L24" s="58"/>
      <c r="M24" s="58"/>
    </row>
    <row r="25" spans="1:13" s="5" customFormat="1" x14ac:dyDescent="0.2">
      <c r="A25" s="235">
        <f t="shared" si="1"/>
        <v>15</v>
      </c>
      <c r="B25" s="235" t="s">
        <v>819</v>
      </c>
      <c r="C25" s="359">
        <v>0</v>
      </c>
      <c r="D25" s="359">
        <v>910</v>
      </c>
      <c r="E25" s="359">
        <v>0</v>
      </c>
      <c r="F25" s="359">
        <v>0</v>
      </c>
      <c r="G25" s="359">
        <v>0</v>
      </c>
      <c r="H25" s="359">
        <v>0</v>
      </c>
      <c r="I25" s="359">
        <v>0</v>
      </c>
      <c r="J25" s="361">
        <f t="shared" si="0"/>
        <v>910</v>
      </c>
      <c r="K25" s="58"/>
      <c r="L25" s="58"/>
      <c r="M25" s="58"/>
    </row>
    <row r="26" spans="1:13" s="5" customFormat="1" x14ac:dyDescent="0.2">
      <c r="A26" s="235">
        <f t="shared" si="1"/>
        <v>16</v>
      </c>
      <c r="B26" s="235" t="s">
        <v>820</v>
      </c>
      <c r="C26" s="359">
        <v>0</v>
      </c>
      <c r="D26" s="359">
        <v>507</v>
      </c>
      <c r="E26" s="359">
        <v>0</v>
      </c>
      <c r="F26" s="359">
        <v>0</v>
      </c>
      <c r="G26" s="359">
        <v>0</v>
      </c>
      <c r="H26" s="360">
        <v>17</v>
      </c>
      <c r="I26" s="360">
        <v>0</v>
      </c>
      <c r="J26" s="361">
        <f t="shared" si="0"/>
        <v>524</v>
      </c>
      <c r="K26" s="58"/>
      <c r="L26" s="58"/>
      <c r="M26" s="58"/>
    </row>
    <row r="27" spans="1:13" x14ac:dyDescent="0.2">
      <c r="A27" s="235">
        <f t="shared" si="1"/>
        <v>17</v>
      </c>
      <c r="B27" s="235" t="s">
        <v>821</v>
      </c>
      <c r="C27" s="362">
        <v>0</v>
      </c>
      <c r="D27" s="359">
        <v>840</v>
      </c>
      <c r="E27" s="362">
        <v>0</v>
      </c>
      <c r="F27" s="362">
        <v>0</v>
      </c>
      <c r="G27" s="362">
        <v>0</v>
      </c>
      <c r="H27" s="363">
        <v>0</v>
      </c>
      <c r="I27" s="363">
        <v>0</v>
      </c>
      <c r="J27" s="361">
        <f t="shared" si="0"/>
        <v>840</v>
      </c>
      <c r="K27" s="226"/>
      <c r="L27" s="58"/>
      <c r="M27" s="226"/>
    </row>
    <row r="28" spans="1:13" x14ac:dyDescent="0.2">
      <c r="A28" s="235">
        <f t="shared" si="1"/>
        <v>18</v>
      </c>
      <c r="B28" s="235" t="s">
        <v>822</v>
      </c>
      <c r="C28" s="362">
        <v>0</v>
      </c>
      <c r="D28" s="359">
        <v>1392</v>
      </c>
      <c r="E28" s="362">
        <v>1</v>
      </c>
      <c r="F28" s="362">
        <v>0</v>
      </c>
      <c r="G28" s="362">
        <v>0</v>
      </c>
      <c r="H28" s="363">
        <v>0</v>
      </c>
      <c r="I28" s="363">
        <v>57</v>
      </c>
      <c r="J28" s="361">
        <f t="shared" si="0"/>
        <v>1450</v>
      </c>
      <c r="K28" s="226"/>
      <c r="L28" s="58"/>
      <c r="M28" s="226"/>
    </row>
    <row r="29" spans="1:13" x14ac:dyDescent="0.2">
      <c r="A29" s="235">
        <f t="shared" si="1"/>
        <v>19</v>
      </c>
      <c r="B29" s="235" t="s">
        <v>848</v>
      </c>
      <c r="C29" s="362">
        <v>0</v>
      </c>
      <c r="D29" s="359">
        <v>784</v>
      </c>
      <c r="E29" s="362">
        <v>0</v>
      </c>
      <c r="F29" s="362">
        <v>0</v>
      </c>
      <c r="G29" s="362">
        <v>0</v>
      </c>
      <c r="H29" s="363">
        <v>0</v>
      </c>
      <c r="I29" s="363">
        <v>0</v>
      </c>
      <c r="J29" s="361">
        <f t="shared" si="0"/>
        <v>784</v>
      </c>
      <c r="K29" s="226"/>
      <c r="L29" s="58"/>
      <c r="M29" s="226"/>
    </row>
    <row r="30" spans="1:13" x14ac:dyDescent="0.2">
      <c r="A30" s="235">
        <f t="shared" si="1"/>
        <v>20</v>
      </c>
      <c r="B30" s="235" t="s">
        <v>823</v>
      </c>
      <c r="C30" s="362">
        <v>0</v>
      </c>
      <c r="D30" s="359">
        <v>1200</v>
      </c>
      <c r="E30" s="362">
        <v>0</v>
      </c>
      <c r="F30" s="362">
        <v>0</v>
      </c>
      <c r="G30" s="362">
        <v>0</v>
      </c>
      <c r="H30" s="362">
        <v>0</v>
      </c>
      <c r="I30" s="362">
        <v>0</v>
      </c>
      <c r="J30" s="361">
        <f t="shared" si="0"/>
        <v>1200</v>
      </c>
      <c r="K30" s="226"/>
      <c r="L30" s="58"/>
      <c r="M30" s="226"/>
    </row>
    <row r="31" spans="1:13" x14ac:dyDescent="0.2">
      <c r="A31" s="235">
        <f t="shared" si="1"/>
        <v>21</v>
      </c>
      <c r="B31" s="235" t="s">
        <v>824</v>
      </c>
      <c r="C31" s="362">
        <v>0</v>
      </c>
      <c r="D31" s="359">
        <v>554</v>
      </c>
      <c r="E31" s="362">
        <v>0</v>
      </c>
      <c r="F31" s="362">
        <v>0</v>
      </c>
      <c r="G31" s="362">
        <v>0</v>
      </c>
      <c r="H31" s="363">
        <v>0</v>
      </c>
      <c r="I31" s="363">
        <v>0</v>
      </c>
      <c r="J31" s="361">
        <f t="shared" si="0"/>
        <v>554</v>
      </c>
      <c r="K31" s="226"/>
      <c r="L31" s="58"/>
      <c r="M31" s="226"/>
    </row>
    <row r="32" spans="1:13" x14ac:dyDescent="0.2">
      <c r="A32" s="235">
        <f t="shared" si="1"/>
        <v>22</v>
      </c>
      <c r="B32" s="235" t="s">
        <v>825</v>
      </c>
      <c r="C32" s="362">
        <v>0</v>
      </c>
      <c r="D32" s="359">
        <v>500</v>
      </c>
      <c r="E32" s="362">
        <v>0</v>
      </c>
      <c r="F32" s="362">
        <v>0</v>
      </c>
      <c r="G32" s="362">
        <v>0</v>
      </c>
      <c r="H32" s="363">
        <v>0</v>
      </c>
      <c r="I32" s="363">
        <v>0</v>
      </c>
      <c r="J32" s="361">
        <f t="shared" si="0"/>
        <v>500</v>
      </c>
      <c r="K32" s="226"/>
      <c r="L32" s="58"/>
      <c r="M32" s="226"/>
    </row>
    <row r="33" spans="1:13" x14ac:dyDescent="0.2">
      <c r="A33" s="235">
        <f t="shared" si="1"/>
        <v>23</v>
      </c>
      <c r="B33" s="235" t="s">
        <v>826</v>
      </c>
      <c r="C33" s="362">
        <v>0</v>
      </c>
      <c r="D33" s="359">
        <v>1306</v>
      </c>
      <c r="E33" s="362">
        <v>0</v>
      </c>
      <c r="F33" s="362">
        <v>0</v>
      </c>
      <c r="G33" s="362">
        <v>0</v>
      </c>
      <c r="H33" s="363">
        <v>50</v>
      </c>
      <c r="I33" s="363">
        <v>0</v>
      </c>
      <c r="J33" s="361">
        <f t="shared" si="0"/>
        <v>1356</v>
      </c>
      <c r="K33" s="226"/>
      <c r="L33" s="58"/>
      <c r="M33" s="226"/>
    </row>
    <row r="34" spans="1:13" x14ac:dyDescent="0.2">
      <c r="A34" s="235">
        <f t="shared" si="1"/>
        <v>24</v>
      </c>
      <c r="B34" s="235" t="s">
        <v>827</v>
      </c>
      <c r="C34" s="362">
        <v>0</v>
      </c>
      <c r="D34" s="359">
        <v>780</v>
      </c>
      <c r="E34" s="362">
        <v>0</v>
      </c>
      <c r="F34" s="362">
        <v>0</v>
      </c>
      <c r="G34" s="362">
        <v>508</v>
      </c>
      <c r="H34" s="363">
        <v>0</v>
      </c>
      <c r="I34" s="363">
        <v>0</v>
      </c>
      <c r="J34" s="361">
        <f t="shared" si="0"/>
        <v>1288</v>
      </c>
      <c r="K34" s="226"/>
      <c r="L34" s="58"/>
      <c r="M34" s="226"/>
    </row>
    <row r="35" spans="1:13" x14ac:dyDescent="0.2">
      <c r="A35" s="235">
        <f t="shared" si="1"/>
        <v>25</v>
      </c>
      <c r="B35" s="235" t="s">
        <v>828</v>
      </c>
      <c r="C35" s="362">
        <v>0</v>
      </c>
      <c r="D35" s="359">
        <v>994</v>
      </c>
      <c r="E35" s="362">
        <v>0</v>
      </c>
      <c r="F35" s="362">
        <v>0</v>
      </c>
      <c r="G35" s="362">
        <v>0</v>
      </c>
      <c r="H35" s="363">
        <v>0</v>
      </c>
      <c r="I35" s="363">
        <v>0</v>
      </c>
      <c r="J35" s="361">
        <f t="shared" si="0"/>
        <v>994</v>
      </c>
      <c r="K35" s="226"/>
      <c r="L35" s="58"/>
      <c r="M35" s="226"/>
    </row>
    <row r="36" spans="1:13" x14ac:dyDescent="0.2">
      <c r="A36" s="235">
        <f t="shared" si="1"/>
        <v>26</v>
      </c>
      <c r="B36" s="235" t="s">
        <v>829</v>
      </c>
      <c r="C36" s="362">
        <v>0</v>
      </c>
      <c r="D36" s="359">
        <v>953</v>
      </c>
      <c r="E36" s="362">
        <v>15</v>
      </c>
      <c r="F36" s="362">
        <v>0</v>
      </c>
      <c r="G36" s="362">
        <v>0</v>
      </c>
      <c r="H36" s="363">
        <v>0</v>
      </c>
      <c r="I36" s="363">
        <v>7</v>
      </c>
      <c r="J36" s="361">
        <f t="shared" si="0"/>
        <v>975</v>
      </c>
      <c r="K36" s="226"/>
      <c r="L36" s="58"/>
      <c r="M36" s="226"/>
    </row>
    <row r="37" spans="1:13" x14ac:dyDescent="0.2">
      <c r="A37" s="235">
        <f t="shared" si="1"/>
        <v>27</v>
      </c>
      <c r="B37" s="235" t="s">
        <v>830</v>
      </c>
      <c r="C37" s="362">
        <v>0</v>
      </c>
      <c r="D37" s="359">
        <v>1057</v>
      </c>
      <c r="E37" s="362">
        <v>0</v>
      </c>
      <c r="F37" s="362">
        <v>0</v>
      </c>
      <c r="G37" s="362">
        <v>0</v>
      </c>
      <c r="H37" s="363">
        <v>0</v>
      </c>
      <c r="I37" s="363">
        <v>0</v>
      </c>
      <c r="J37" s="361">
        <f t="shared" si="0"/>
        <v>1057</v>
      </c>
      <c r="K37" s="226"/>
      <c r="L37" s="58"/>
      <c r="M37" s="226"/>
    </row>
    <row r="38" spans="1:13" x14ac:dyDescent="0.2">
      <c r="A38" s="235">
        <f t="shared" si="1"/>
        <v>28</v>
      </c>
      <c r="B38" s="168" t="s">
        <v>831</v>
      </c>
      <c r="C38" s="362">
        <v>0</v>
      </c>
      <c r="D38" s="359">
        <v>526</v>
      </c>
      <c r="E38" s="362">
        <v>0</v>
      </c>
      <c r="F38" s="362">
        <v>0</v>
      </c>
      <c r="G38" s="362">
        <v>0</v>
      </c>
      <c r="H38" s="363">
        <v>0</v>
      </c>
      <c r="I38" s="363">
        <v>0</v>
      </c>
      <c r="J38" s="361">
        <f t="shared" si="0"/>
        <v>526</v>
      </c>
      <c r="K38" s="226"/>
      <c r="L38" s="58"/>
      <c r="M38" s="226"/>
    </row>
    <row r="39" spans="1:13" x14ac:dyDescent="0.2">
      <c r="A39" s="235">
        <f t="shared" si="1"/>
        <v>29</v>
      </c>
      <c r="B39" s="168" t="s">
        <v>832</v>
      </c>
      <c r="C39" s="362">
        <v>0</v>
      </c>
      <c r="D39" s="359">
        <v>654</v>
      </c>
      <c r="E39" s="362">
        <v>0</v>
      </c>
      <c r="F39" s="362">
        <v>0</v>
      </c>
      <c r="G39" s="362">
        <v>0</v>
      </c>
      <c r="H39" s="363">
        <v>0</v>
      </c>
      <c r="I39" s="363">
        <v>0</v>
      </c>
      <c r="J39" s="361">
        <f t="shared" si="0"/>
        <v>654</v>
      </c>
      <c r="K39" s="226"/>
      <c r="L39" s="58"/>
      <c r="M39" s="226"/>
    </row>
    <row r="40" spans="1:13" x14ac:dyDescent="0.2">
      <c r="A40" s="235">
        <f t="shared" si="1"/>
        <v>30</v>
      </c>
      <c r="B40" s="168" t="s">
        <v>833</v>
      </c>
      <c r="C40" s="362">
        <v>0</v>
      </c>
      <c r="D40" s="359">
        <v>525</v>
      </c>
      <c r="E40" s="362">
        <v>0</v>
      </c>
      <c r="F40" s="362">
        <v>0</v>
      </c>
      <c r="G40" s="362">
        <v>0</v>
      </c>
      <c r="H40" s="363">
        <v>0</v>
      </c>
      <c r="I40" s="363">
        <v>0</v>
      </c>
      <c r="J40" s="361">
        <f t="shared" si="0"/>
        <v>525</v>
      </c>
      <c r="K40" s="226"/>
      <c r="L40" s="58"/>
      <c r="M40" s="226"/>
    </row>
    <row r="41" spans="1:13" x14ac:dyDescent="0.2">
      <c r="A41" s="235">
        <f t="shared" si="1"/>
        <v>31</v>
      </c>
      <c r="B41" s="168" t="s">
        <v>834</v>
      </c>
      <c r="C41" s="362">
        <v>0</v>
      </c>
      <c r="D41" s="359">
        <v>686</v>
      </c>
      <c r="E41" s="362">
        <v>0</v>
      </c>
      <c r="F41" s="362">
        <v>0</v>
      </c>
      <c r="G41" s="362">
        <v>0</v>
      </c>
      <c r="H41" s="363">
        <v>0</v>
      </c>
      <c r="I41" s="363">
        <v>1</v>
      </c>
      <c r="J41" s="361">
        <f t="shared" si="0"/>
        <v>687</v>
      </c>
      <c r="K41" s="226"/>
      <c r="L41" s="58"/>
      <c r="M41" s="226"/>
    </row>
    <row r="42" spans="1:13" x14ac:dyDescent="0.2">
      <c r="A42" s="176"/>
      <c r="B42" s="176" t="s">
        <v>835</v>
      </c>
      <c r="C42" s="332">
        <f>SUM(C11:C41)</f>
        <v>0</v>
      </c>
      <c r="D42" s="332">
        <f t="shared" ref="D42:J42" si="2">SUM(D11:D41)</f>
        <v>26072</v>
      </c>
      <c r="E42" s="332">
        <f t="shared" si="2"/>
        <v>291</v>
      </c>
      <c r="F42" s="332">
        <f t="shared" si="2"/>
        <v>0</v>
      </c>
      <c r="G42" s="332">
        <f t="shared" si="2"/>
        <v>508</v>
      </c>
      <c r="H42" s="332">
        <f t="shared" si="2"/>
        <v>960</v>
      </c>
      <c r="I42" s="332">
        <f t="shared" si="2"/>
        <v>65</v>
      </c>
      <c r="J42" s="332">
        <f t="shared" si="2"/>
        <v>27896</v>
      </c>
      <c r="K42" s="226"/>
      <c r="L42" s="226"/>
      <c r="M42" s="226"/>
    </row>
    <row r="43" spans="1:13" x14ac:dyDescent="0.2">
      <c r="A43" s="246"/>
      <c r="B43" s="226"/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</row>
    <row r="44" spans="1:13" x14ac:dyDescent="0.2">
      <c r="A44" s="226"/>
      <c r="B44" s="226"/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</row>
    <row r="45" spans="1:13" x14ac:dyDescent="0.2">
      <c r="A45" s="226" t="s">
        <v>120</v>
      </c>
      <c r="B45" s="226"/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226"/>
    </row>
    <row r="46" spans="1:13" x14ac:dyDescent="0.2">
      <c r="A46" s="226" t="s">
        <v>198</v>
      </c>
      <c r="B46" s="226"/>
      <c r="C46" s="226"/>
      <c r="D46" s="226"/>
      <c r="E46" s="226"/>
      <c r="F46" s="226"/>
      <c r="G46" s="226"/>
      <c r="H46" s="226"/>
      <c r="I46" s="226"/>
      <c r="J46" s="226"/>
      <c r="K46" s="226"/>
      <c r="L46" s="226"/>
      <c r="M46" s="226"/>
    </row>
    <row r="47" spans="1:13" x14ac:dyDescent="0.2">
      <c r="A47" s="199" t="s">
        <v>121</v>
      </c>
    </row>
    <row r="48" spans="1:13" x14ac:dyDescent="0.2">
      <c r="A48" s="791" t="s">
        <v>122</v>
      </c>
      <c r="B48" s="791"/>
      <c r="C48" s="791"/>
      <c r="D48" s="791"/>
      <c r="E48" s="791"/>
      <c r="F48" s="791"/>
      <c r="G48" s="791"/>
      <c r="H48" s="791"/>
      <c r="I48" s="791"/>
      <c r="J48" s="791"/>
      <c r="K48" s="791"/>
      <c r="L48" s="791"/>
      <c r="M48" s="791"/>
    </row>
    <row r="49" spans="1:13" x14ac:dyDescent="0.2">
      <c r="A49" s="798" t="s">
        <v>123</v>
      </c>
      <c r="B49" s="798"/>
      <c r="C49" s="798"/>
      <c r="D49" s="798"/>
      <c r="E49" s="226"/>
      <c r="F49" s="226"/>
      <c r="G49" s="226"/>
      <c r="H49" s="226"/>
      <c r="I49" s="226"/>
      <c r="J49" s="226"/>
      <c r="K49" s="226"/>
      <c r="L49" s="226"/>
      <c r="M49" s="226"/>
    </row>
    <row r="50" spans="1:13" x14ac:dyDescent="0.2">
      <c r="A50" s="247" t="s">
        <v>165</v>
      </c>
      <c r="B50" s="247"/>
      <c r="C50" s="247"/>
      <c r="D50" s="247"/>
      <c r="E50" s="226"/>
      <c r="F50" s="226"/>
      <c r="G50" s="226"/>
      <c r="H50" s="226"/>
      <c r="I50" s="226"/>
      <c r="J50" s="226"/>
      <c r="K50" s="226"/>
      <c r="L50" s="226"/>
      <c r="M50" s="226"/>
    </row>
    <row r="53" spans="1:13" ht="15.75" x14ac:dyDescent="0.25">
      <c r="G53" s="618" t="s">
        <v>868</v>
      </c>
      <c r="H53" s="618"/>
      <c r="I53" s="618"/>
      <c r="J53" s="618"/>
    </row>
    <row r="54" spans="1:13" ht="15.75" x14ac:dyDescent="0.25">
      <c r="G54" s="618" t="s">
        <v>869</v>
      </c>
      <c r="H54" s="618"/>
      <c r="I54" s="618"/>
      <c r="J54" s="618"/>
    </row>
  </sheetData>
  <mergeCells count="15">
    <mergeCell ref="G53:J53"/>
    <mergeCell ref="G54:J54"/>
    <mergeCell ref="D1:E1"/>
    <mergeCell ref="G1:J1"/>
    <mergeCell ref="A2:J2"/>
    <mergeCell ref="A4:J4"/>
    <mergeCell ref="A5:B5"/>
    <mergeCell ref="A49:D49"/>
    <mergeCell ref="K48:M48"/>
    <mergeCell ref="A8:A9"/>
    <mergeCell ref="B8:B9"/>
    <mergeCell ref="C8:J8"/>
    <mergeCell ref="C3:I3"/>
    <mergeCell ref="A48:D48"/>
    <mergeCell ref="E48:J48"/>
  </mergeCells>
  <phoneticPr fontId="0" type="noConversion"/>
  <printOptions horizontalCentered="1"/>
  <pageMargins left="0.44" right="0.45" top="0.44" bottom="0" header="0.31496062992125984" footer="0.31496062992125984"/>
  <pageSetup paperSize="9" scale="75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2"/>
  <sheetViews>
    <sheetView topLeftCell="E9" zoomScaleSheetLayoutView="76" workbookViewId="0">
      <selection activeCell="M46" sqref="M46"/>
    </sheetView>
  </sheetViews>
  <sheetFormatPr defaultRowHeight="12.75" x14ac:dyDescent="0.2"/>
  <cols>
    <col min="1" max="1" width="6.140625" style="199" customWidth="1"/>
    <col min="2" max="11" width="17" style="199" customWidth="1"/>
    <col min="12" max="12" width="18.85546875" style="199" customWidth="1"/>
    <col min="13" max="13" width="18.7109375" style="199" customWidth="1"/>
    <col min="14" max="14" width="12.28515625" style="199" customWidth="1"/>
    <col min="15" max="15" width="12.7109375" style="199" customWidth="1"/>
    <col min="16" max="16" width="16.140625" style="199" customWidth="1"/>
    <col min="17" max="16384" width="9.140625" style="199"/>
  </cols>
  <sheetData>
    <row r="1" spans="1:26" ht="15" x14ac:dyDescent="0.2">
      <c r="A1" s="226"/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701" t="s">
        <v>555</v>
      </c>
      <c r="M1" s="701"/>
      <c r="N1" s="59"/>
      <c r="O1" s="226"/>
      <c r="P1" s="226"/>
    </row>
    <row r="2" spans="1:26" ht="15.75" x14ac:dyDescent="0.25">
      <c r="A2" s="619" t="s">
        <v>0</v>
      </c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226"/>
      <c r="O2" s="226"/>
      <c r="P2" s="226"/>
    </row>
    <row r="3" spans="1:26" ht="20.25" x14ac:dyDescent="0.3">
      <c r="A3" s="620" t="s">
        <v>646</v>
      </c>
      <c r="B3" s="620"/>
      <c r="C3" s="620"/>
      <c r="D3" s="620"/>
      <c r="E3" s="620"/>
      <c r="F3" s="620"/>
      <c r="G3" s="620"/>
      <c r="H3" s="620"/>
      <c r="I3" s="620"/>
      <c r="J3" s="620"/>
      <c r="K3" s="620"/>
      <c r="L3" s="620"/>
      <c r="M3" s="620"/>
      <c r="N3" s="226"/>
      <c r="O3" s="226"/>
      <c r="P3" s="226"/>
    </row>
    <row r="4" spans="1:26" x14ac:dyDescent="0.2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</row>
    <row r="5" spans="1:26" ht="15.75" x14ac:dyDescent="0.25">
      <c r="A5" s="635" t="s">
        <v>554</v>
      </c>
      <c r="B5" s="635"/>
      <c r="C5" s="635"/>
      <c r="D5" s="635"/>
      <c r="E5" s="635"/>
      <c r="F5" s="635"/>
      <c r="G5" s="635"/>
      <c r="H5" s="635"/>
      <c r="I5" s="635"/>
      <c r="J5" s="635"/>
      <c r="K5" s="635"/>
      <c r="L5" s="635"/>
      <c r="M5" s="635"/>
      <c r="N5" s="226"/>
      <c r="O5" s="226"/>
      <c r="P5" s="226"/>
    </row>
    <row r="6" spans="1:26" x14ac:dyDescent="0.2">
      <c r="A6" s="226"/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</row>
    <row r="7" spans="1:26" x14ac:dyDescent="0.2">
      <c r="A7" s="556" t="s">
        <v>883</v>
      </c>
      <c r="B7" s="556"/>
      <c r="C7" s="166"/>
      <c r="D7" s="166"/>
      <c r="E7" s="16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</row>
    <row r="8" spans="1:26" ht="18" x14ac:dyDescent="0.25">
      <c r="A8" s="55"/>
      <c r="B8" s="55"/>
      <c r="C8" s="55"/>
      <c r="D8" s="55"/>
      <c r="E8" s="55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</row>
    <row r="9" spans="1:26" ht="19.899999999999999" customHeight="1" x14ac:dyDescent="0.2">
      <c r="A9" s="782" t="s">
        <v>2</v>
      </c>
      <c r="B9" s="782" t="s">
        <v>3</v>
      </c>
      <c r="C9" s="800" t="s">
        <v>118</v>
      </c>
      <c r="D9" s="800"/>
      <c r="E9" s="801"/>
      <c r="F9" s="799" t="s">
        <v>119</v>
      </c>
      <c r="G9" s="800"/>
      <c r="H9" s="800"/>
      <c r="I9" s="801"/>
      <c r="J9" s="799" t="s">
        <v>196</v>
      </c>
      <c r="K9" s="800"/>
      <c r="L9" s="800"/>
      <c r="M9" s="801"/>
      <c r="Y9" s="8"/>
      <c r="Z9" s="10"/>
    </row>
    <row r="10" spans="1:26" ht="45.75" customHeight="1" x14ac:dyDescent="0.2">
      <c r="A10" s="782"/>
      <c r="B10" s="782"/>
      <c r="C10" s="188" t="s">
        <v>391</v>
      </c>
      <c r="D10" s="194" t="s">
        <v>388</v>
      </c>
      <c r="E10" s="188" t="s">
        <v>199</v>
      </c>
      <c r="F10" s="194" t="s">
        <v>386</v>
      </c>
      <c r="G10" s="188" t="s">
        <v>387</v>
      </c>
      <c r="H10" s="194" t="s">
        <v>388</v>
      </c>
      <c r="I10" s="188" t="s">
        <v>199</v>
      </c>
      <c r="J10" s="194" t="s">
        <v>390</v>
      </c>
      <c r="K10" s="188" t="s">
        <v>387</v>
      </c>
      <c r="L10" s="194" t="s">
        <v>388</v>
      </c>
      <c r="M10" s="175" t="s">
        <v>199</v>
      </c>
    </row>
    <row r="11" spans="1:26" s="5" customFormat="1" x14ac:dyDescent="0.2">
      <c r="A11" s="210">
        <v>1</v>
      </c>
      <c r="B11" s="210">
        <v>2</v>
      </c>
      <c r="C11" s="210">
        <v>3</v>
      </c>
      <c r="D11" s="210">
        <v>4</v>
      </c>
      <c r="E11" s="210">
        <v>5</v>
      </c>
      <c r="F11" s="210">
        <v>6</v>
      </c>
      <c r="G11" s="210">
        <v>7</v>
      </c>
      <c r="H11" s="210">
        <v>8</v>
      </c>
      <c r="I11" s="210">
        <v>9</v>
      </c>
      <c r="J11" s="210">
        <v>10</v>
      </c>
      <c r="K11" s="210">
        <v>11</v>
      </c>
      <c r="L11" s="210">
        <v>12</v>
      </c>
      <c r="M11" s="210">
        <v>13</v>
      </c>
    </row>
    <row r="12" spans="1:26" s="5" customFormat="1" x14ac:dyDescent="0.2">
      <c r="A12" s="235">
        <v>1</v>
      </c>
      <c r="B12" s="235" t="s">
        <v>844</v>
      </c>
      <c r="C12" s="359">
        <v>1152</v>
      </c>
      <c r="D12" s="359">
        <v>1152</v>
      </c>
      <c r="E12" s="359">
        <f>O12-I12-M12</f>
        <v>0</v>
      </c>
      <c r="F12" s="359">
        <v>0</v>
      </c>
      <c r="G12" s="359">
        <v>0</v>
      </c>
      <c r="H12" s="359">
        <v>0</v>
      </c>
      <c r="I12" s="359">
        <v>0</v>
      </c>
      <c r="J12" s="359">
        <v>0</v>
      </c>
      <c r="K12" s="359">
        <v>0</v>
      </c>
      <c r="L12" s="359">
        <v>0</v>
      </c>
      <c r="M12" s="359">
        <v>0</v>
      </c>
    </row>
    <row r="13" spans="1:26" s="5" customFormat="1" x14ac:dyDescent="0.2">
      <c r="A13" s="235">
        <f>A12+1</f>
        <v>2</v>
      </c>
      <c r="B13" s="235" t="s">
        <v>809</v>
      </c>
      <c r="C13" s="359">
        <v>1324</v>
      </c>
      <c r="D13" s="359">
        <v>1324</v>
      </c>
      <c r="E13" s="359">
        <f t="shared" ref="E13:E42" si="0">O13-I13-M13</f>
        <v>0</v>
      </c>
      <c r="F13" s="359">
        <v>0</v>
      </c>
      <c r="G13" s="359">
        <v>0</v>
      </c>
      <c r="H13" s="359">
        <v>0</v>
      </c>
      <c r="I13" s="359">
        <v>0</v>
      </c>
      <c r="J13" s="359">
        <v>0</v>
      </c>
      <c r="K13" s="359">
        <v>0</v>
      </c>
      <c r="L13" s="359">
        <v>0</v>
      </c>
      <c r="M13" s="359">
        <v>0</v>
      </c>
    </row>
    <row r="14" spans="1:26" s="5" customFormat="1" x14ac:dyDescent="0.2">
      <c r="A14" s="235">
        <f t="shared" ref="A14:A42" si="1">A13+1</f>
        <v>3</v>
      </c>
      <c r="B14" s="235" t="s">
        <v>845</v>
      </c>
      <c r="C14" s="359">
        <v>0</v>
      </c>
      <c r="D14" s="359">
        <v>0</v>
      </c>
      <c r="E14" s="359">
        <v>89738</v>
      </c>
      <c r="F14" s="359">
        <v>0</v>
      </c>
      <c r="G14" s="359">
        <v>0</v>
      </c>
      <c r="H14" s="359">
        <v>0</v>
      </c>
      <c r="I14" s="359">
        <v>0</v>
      </c>
      <c r="J14" s="359" t="s">
        <v>926</v>
      </c>
      <c r="K14" s="489">
        <v>1</v>
      </c>
      <c r="L14" s="359">
        <v>893</v>
      </c>
      <c r="M14" s="359">
        <v>89738</v>
      </c>
    </row>
    <row r="15" spans="1:26" s="5" customFormat="1" x14ac:dyDescent="0.2">
      <c r="A15" s="235">
        <f t="shared" si="1"/>
        <v>4</v>
      </c>
      <c r="B15" s="235" t="s">
        <v>810</v>
      </c>
      <c r="C15" s="359">
        <v>805</v>
      </c>
      <c r="D15" s="359">
        <v>805</v>
      </c>
      <c r="E15" s="359">
        <f t="shared" si="0"/>
        <v>0</v>
      </c>
      <c r="F15" s="359">
        <v>0</v>
      </c>
      <c r="G15" s="359">
        <v>0</v>
      </c>
      <c r="H15" s="359">
        <v>0</v>
      </c>
      <c r="I15" s="359">
        <v>0</v>
      </c>
      <c r="J15" s="359">
        <v>0</v>
      </c>
      <c r="K15" s="489">
        <v>0</v>
      </c>
      <c r="L15" s="359">
        <v>0</v>
      </c>
      <c r="M15" s="359">
        <v>0</v>
      </c>
    </row>
    <row r="16" spans="1:26" s="5" customFormat="1" x14ac:dyDescent="0.2">
      <c r="A16" s="235">
        <f t="shared" si="1"/>
        <v>5</v>
      </c>
      <c r="B16" s="235" t="s">
        <v>811</v>
      </c>
      <c r="C16" s="359">
        <v>524</v>
      </c>
      <c r="D16" s="359">
        <v>524</v>
      </c>
      <c r="E16" s="359">
        <f t="shared" si="0"/>
        <v>0</v>
      </c>
      <c r="F16" s="359">
        <v>0</v>
      </c>
      <c r="G16" s="359">
        <v>0</v>
      </c>
      <c r="H16" s="359">
        <v>0</v>
      </c>
      <c r="I16" s="359">
        <v>0</v>
      </c>
      <c r="J16" s="359">
        <v>0</v>
      </c>
      <c r="K16" s="489">
        <v>0</v>
      </c>
      <c r="L16" s="359">
        <v>0</v>
      </c>
      <c r="M16" s="359">
        <v>0</v>
      </c>
    </row>
    <row r="17" spans="1:13" s="5" customFormat="1" x14ac:dyDescent="0.2">
      <c r="A17" s="235">
        <f t="shared" si="1"/>
        <v>6</v>
      </c>
      <c r="B17" s="235" t="s">
        <v>812</v>
      </c>
      <c r="C17" s="359">
        <v>826</v>
      </c>
      <c r="D17" s="359">
        <v>826</v>
      </c>
      <c r="E17" s="359">
        <f t="shared" si="0"/>
        <v>0</v>
      </c>
      <c r="F17" s="359">
        <v>0</v>
      </c>
      <c r="G17" s="359">
        <v>0</v>
      </c>
      <c r="H17" s="359">
        <v>0</v>
      </c>
      <c r="I17" s="359">
        <v>0</v>
      </c>
      <c r="J17" s="359">
        <v>0</v>
      </c>
      <c r="K17" s="489">
        <v>0</v>
      </c>
      <c r="L17" s="359">
        <v>0</v>
      </c>
      <c r="M17" s="359">
        <v>0</v>
      </c>
    </row>
    <row r="18" spans="1:13" s="5" customFormat="1" x14ac:dyDescent="0.2">
      <c r="A18" s="235">
        <f t="shared" si="1"/>
        <v>7</v>
      </c>
      <c r="B18" s="235" t="s">
        <v>813</v>
      </c>
      <c r="C18" s="359">
        <v>466</v>
      </c>
      <c r="D18" s="359">
        <v>466</v>
      </c>
      <c r="E18" s="359">
        <f t="shared" si="0"/>
        <v>0</v>
      </c>
      <c r="F18" s="359">
        <v>0</v>
      </c>
      <c r="G18" s="359">
        <v>0</v>
      </c>
      <c r="H18" s="359">
        <v>0</v>
      </c>
      <c r="I18" s="359">
        <v>0</v>
      </c>
      <c r="J18" s="359">
        <v>0</v>
      </c>
      <c r="K18" s="489">
        <v>0</v>
      </c>
      <c r="L18" s="359">
        <v>0</v>
      </c>
      <c r="M18" s="359">
        <v>0</v>
      </c>
    </row>
    <row r="19" spans="1:13" s="5" customFormat="1" x14ac:dyDescent="0.2">
      <c r="A19" s="235">
        <f t="shared" si="1"/>
        <v>8</v>
      </c>
      <c r="B19" s="235" t="s">
        <v>814</v>
      </c>
      <c r="C19" s="359">
        <v>1014</v>
      </c>
      <c r="D19" s="359">
        <v>1014</v>
      </c>
      <c r="E19" s="359">
        <f t="shared" si="0"/>
        <v>0</v>
      </c>
      <c r="F19" s="359">
        <v>0</v>
      </c>
      <c r="G19" s="359">
        <v>0</v>
      </c>
      <c r="H19" s="359">
        <v>0</v>
      </c>
      <c r="I19" s="359">
        <v>0</v>
      </c>
      <c r="J19" s="359">
        <v>0</v>
      </c>
      <c r="K19" s="489">
        <v>0</v>
      </c>
      <c r="L19" s="359">
        <v>0</v>
      </c>
      <c r="M19" s="359">
        <v>0</v>
      </c>
    </row>
    <row r="20" spans="1:13" s="5" customFormat="1" x14ac:dyDescent="0.2">
      <c r="A20" s="235">
        <f t="shared" si="1"/>
        <v>9</v>
      </c>
      <c r="B20" s="235" t="s">
        <v>815</v>
      </c>
      <c r="C20" s="359">
        <v>685</v>
      </c>
      <c r="D20" s="359">
        <v>685</v>
      </c>
      <c r="E20" s="359">
        <f t="shared" si="0"/>
        <v>0</v>
      </c>
      <c r="F20" s="359">
        <v>0</v>
      </c>
      <c r="G20" s="359">
        <v>0</v>
      </c>
      <c r="H20" s="359">
        <v>0</v>
      </c>
      <c r="I20" s="359">
        <v>0</v>
      </c>
      <c r="J20" s="359">
        <v>0</v>
      </c>
      <c r="K20" s="489">
        <v>0</v>
      </c>
      <c r="L20" s="359">
        <v>0</v>
      </c>
      <c r="M20" s="359">
        <v>0</v>
      </c>
    </row>
    <row r="21" spans="1:13" s="5" customFormat="1" x14ac:dyDescent="0.2">
      <c r="A21" s="235">
        <f t="shared" si="1"/>
        <v>10</v>
      </c>
      <c r="B21" s="235" t="s">
        <v>816</v>
      </c>
      <c r="C21" s="359">
        <v>1259</v>
      </c>
      <c r="D21" s="359">
        <v>1259</v>
      </c>
      <c r="E21" s="359">
        <f t="shared" si="0"/>
        <v>0</v>
      </c>
      <c r="F21" s="359">
        <v>0</v>
      </c>
      <c r="G21" s="359">
        <v>0</v>
      </c>
      <c r="H21" s="359">
        <v>0</v>
      </c>
      <c r="I21" s="359">
        <v>0</v>
      </c>
      <c r="J21" s="359">
        <v>0</v>
      </c>
      <c r="K21" s="489">
        <v>0</v>
      </c>
      <c r="L21" s="359">
        <v>0</v>
      </c>
      <c r="M21" s="359">
        <v>0</v>
      </c>
    </row>
    <row r="22" spans="1:13" s="5" customFormat="1" ht="25.5" x14ac:dyDescent="0.2">
      <c r="A22" s="235">
        <f t="shared" si="1"/>
        <v>11</v>
      </c>
      <c r="B22" s="235" t="s">
        <v>846</v>
      </c>
      <c r="C22" s="359">
        <v>1039</v>
      </c>
      <c r="D22" s="359">
        <v>1039</v>
      </c>
      <c r="E22" s="359">
        <f t="shared" si="0"/>
        <v>0</v>
      </c>
      <c r="F22" s="359">
        <v>0</v>
      </c>
      <c r="G22" s="359">
        <v>0</v>
      </c>
      <c r="H22" s="359">
        <v>0</v>
      </c>
      <c r="I22" s="359">
        <v>0</v>
      </c>
      <c r="J22" s="359">
        <v>0</v>
      </c>
      <c r="K22" s="489">
        <v>0</v>
      </c>
      <c r="L22" s="359">
        <v>0</v>
      </c>
      <c r="M22" s="359">
        <v>0</v>
      </c>
    </row>
    <row r="23" spans="1:13" s="5" customFormat="1" x14ac:dyDescent="0.2">
      <c r="A23" s="235">
        <f t="shared" si="1"/>
        <v>12</v>
      </c>
      <c r="B23" s="235" t="s">
        <v>817</v>
      </c>
      <c r="C23" s="359">
        <v>927</v>
      </c>
      <c r="D23" s="359">
        <v>927</v>
      </c>
      <c r="E23" s="359">
        <f t="shared" si="0"/>
        <v>0</v>
      </c>
      <c r="F23" s="359">
        <v>0</v>
      </c>
      <c r="G23" s="359">
        <v>0</v>
      </c>
      <c r="H23" s="359">
        <v>0</v>
      </c>
      <c r="I23" s="359">
        <v>0</v>
      </c>
      <c r="J23" s="359">
        <v>0</v>
      </c>
      <c r="K23" s="489">
        <v>0</v>
      </c>
      <c r="L23" s="359">
        <v>0</v>
      </c>
      <c r="M23" s="359">
        <v>0</v>
      </c>
    </row>
    <row r="24" spans="1:13" s="5" customFormat="1" ht="15" customHeight="1" x14ac:dyDescent="0.2">
      <c r="A24" s="235">
        <f t="shared" si="1"/>
        <v>13</v>
      </c>
      <c r="B24" s="235" t="s">
        <v>818</v>
      </c>
      <c r="C24" s="359">
        <v>1389</v>
      </c>
      <c r="D24" s="359">
        <v>1389</v>
      </c>
      <c r="E24" s="359">
        <f t="shared" si="0"/>
        <v>0</v>
      </c>
      <c r="F24" s="359">
        <v>0</v>
      </c>
      <c r="G24" s="359">
        <v>0</v>
      </c>
      <c r="H24" s="359">
        <v>0</v>
      </c>
      <c r="I24" s="359">
        <v>0</v>
      </c>
      <c r="J24" s="359">
        <v>0</v>
      </c>
      <c r="K24" s="489">
        <v>0</v>
      </c>
      <c r="L24" s="359">
        <v>0</v>
      </c>
      <c r="M24" s="359">
        <v>0</v>
      </c>
    </row>
    <row r="25" spans="1:13" s="5" customFormat="1" x14ac:dyDescent="0.2">
      <c r="A25" s="235">
        <f t="shared" si="1"/>
        <v>14</v>
      </c>
      <c r="B25" s="235" t="s">
        <v>847</v>
      </c>
      <c r="C25" s="359">
        <v>769</v>
      </c>
      <c r="D25" s="359">
        <v>769</v>
      </c>
      <c r="E25" s="359">
        <f t="shared" si="0"/>
        <v>0</v>
      </c>
      <c r="F25" s="359">
        <v>0</v>
      </c>
      <c r="G25" s="359">
        <v>0</v>
      </c>
      <c r="H25" s="359">
        <v>0</v>
      </c>
      <c r="I25" s="359">
        <v>0</v>
      </c>
      <c r="J25" s="359">
        <v>0</v>
      </c>
      <c r="K25" s="489">
        <v>0</v>
      </c>
      <c r="L25" s="359">
        <v>0</v>
      </c>
      <c r="M25" s="359">
        <v>0</v>
      </c>
    </row>
    <row r="26" spans="1:13" s="5" customFormat="1" x14ac:dyDescent="0.2">
      <c r="A26" s="235">
        <f t="shared" si="1"/>
        <v>15</v>
      </c>
      <c r="B26" s="235" t="s">
        <v>819</v>
      </c>
      <c r="C26" s="359">
        <v>910</v>
      </c>
      <c r="D26" s="359">
        <v>910</v>
      </c>
      <c r="E26" s="359">
        <f t="shared" si="0"/>
        <v>0</v>
      </c>
      <c r="F26" s="359">
        <v>0</v>
      </c>
      <c r="G26" s="359">
        <v>0</v>
      </c>
      <c r="H26" s="359">
        <v>0</v>
      </c>
      <c r="I26" s="359">
        <v>0</v>
      </c>
      <c r="J26" s="359">
        <v>0</v>
      </c>
      <c r="K26" s="489">
        <v>0</v>
      </c>
      <c r="L26" s="359">
        <v>0</v>
      </c>
      <c r="M26" s="359">
        <v>0</v>
      </c>
    </row>
    <row r="27" spans="1:13" s="5" customFormat="1" x14ac:dyDescent="0.2">
      <c r="A27" s="235">
        <f t="shared" si="1"/>
        <v>16</v>
      </c>
      <c r="B27" s="235" t="s">
        <v>820</v>
      </c>
      <c r="C27" s="359">
        <v>507</v>
      </c>
      <c r="D27" s="359">
        <v>507</v>
      </c>
      <c r="E27" s="359">
        <v>2475</v>
      </c>
      <c r="F27" s="359">
        <v>0</v>
      </c>
      <c r="G27" s="359">
        <v>0</v>
      </c>
      <c r="H27" s="359">
        <v>0</v>
      </c>
      <c r="I27" s="359">
        <v>0</v>
      </c>
      <c r="J27" s="359" t="s">
        <v>926</v>
      </c>
      <c r="K27" s="489">
        <v>1</v>
      </c>
      <c r="L27" s="359">
        <v>17</v>
      </c>
      <c r="M27" s="359">
        <v>2475</v>
      </c>
    </row>
    <row r="28" spans="1:13" x14ac:dyDescent="0.2">
      <c r="A28" s="235">
        <f t="shared" si="1"/>
        <v>17</v>
      </c>
      <c r="B28" s="235" t="s">
        <v>821</v>
      </c>
      <c r="C28" s="437">
        <v>840</v>
      </c>
      <c r="D28" s="359">
        <v>840</v>
      </c>
      <c r="E28" s="359">
        <f t="shared" si="0"/>
        <v>0</v>
      </c>
      <c r="F28" s="437">
        <v>0</v>
      </c>
      <c r="G28" s="437">
        <v>0</v>
      </c>
      <c r="H28" s="437">
        <v>0</v>
      </c>
      <c r="I28" s="437">
        <v>0</v>
      </c>
      <c r="J28" s="437">
        <v>0</v>
      </c>
      <c r="K28" s="490">
        <v>0</v>
      </c>
      <c r="L28" s="437">
        <v>0</v>
      </c>
      <c r="M28" s="437">
        <v>0</v>
      </c>
    </row>
    <row r="29" spans="1:13" x14ac:dyDescent="0.2">
      <c r="A29" s="235">
        <f t="shared" si="1"/>
        <v>18</v>
      </c>
      <c r="B29" s="235" t="s">
        <v>822</v>
      </c>
      <c r="C29" s="362">
        <v>1450</v>
      </c>
      <c r="D29" s="359">
        <v>1450</v>
      </c>
      <c r="E29" s="359">
        <f t="shared" si="0"/>
        <v>0</v>
      </c>
      <c r="F29" s="362">
        <v>0</v>
      </c>
      <c r="G29" s="362">
        <v>0</v>
      </c>
      <c r="H29" s="362">
        <v>0</v>
      </c>
      <c r="I29" s="362">
        <v>0</v>
      </c>
      <c r="J29" s="362">
        <v>0</v>
      </c>
      <c r="K29" s="491">
        <v>0</v>
      </c>
      <c r="L29" s="362">
        <v>0</v>
      </c>
      <c r="M29" s="362">
        <v>0</v>
      </c>
    </row>
    <row r="30" spans="1:13" x14ac:dyDescent="0.2">
      <c r="A30" s="235">
        <f t="shared" si="1"/>
        <v>19</v>
      </c>
      <c r="B30" s="235" t="s">
        <v>848</v>
      </c>
      <c r="C30" s="362">
        <v>784</v>
      </c>
      <c r="D30" s="359">
        <v>784</v>
      </c>
      <c r="E30" s="359">
        <f t="shared" si="0"/>
        <v>0</v>
      </c>
      <c r="F30" s="362">
        <v>0</v>
      </c>
      <c r="G30" s="362">
        <v>0</v>
      </c>
      <c r="H30" s="362">
        <v>0</v>
      </c>
      <c r="I30" s="362">
        <v>0</v>
      </c>
      <c r="J30" s="362">
        <v>0</v>
      </c>
      <c r="K30" s="491">
        <v>0</v>
      </c>
      <c r="L30" s="362">
        <v>0</v>
      </c>
      <c r="M30" s="362">
        <v>0</v>
      </c>
    </row>
    <row r="31" spans="1:13" x14ac:dyDescent="0.2">
      <c r="A31" s="235">
        <f t="shared" si="1"/>
        <v>20</v>
      </c>
      <c r="B31" s="235" t="s">
        <v>823</v>
      </c>
      <c r="C31" s="362">
        <v>1200</v>
      </c>
      <c r="D31" s="359">
        <v>1200</v>
      </c>
      <c r="E31" s="359">
        <f t="shared" si="0"/>
        <v>0</v>
      </c>
      <c r="F31" s="362">
        <v>0</v>
      </c>
      <c r="G31" s="362">
        <v>0</v>
      </c>
      <c r="H31" s="362">
        <v>0</v>
      </c>
      <c r="I31" s="362">
        <v>0</v>
      </c>
      <c r="J31" s="362">
        <v>0</v>
      </c>
      <c r="K31" s="491">
        <v>0</v>
      </c>
      <c r="L31" s="362">
        <v>0</v>
      </c>
      <c r="M31" s="362">
        <v>0</v>
      </c>
    </row>
    <row r="32" spans="1:13" x14ac:dyDescent="0.2">
      <c r="A32" s="235">
        <f t="shared" si="1"/>
        <v>21</v>
      </c>
      <c r="B32" s="235" t="s">
        <v>824</v>
      </c>
      <c r="C32" s="362">
        <v>554</v>
      </c>
      <c r="D32" s="359">
        <v>554</v>
      </c>
      <c r="E32" s="359">
        <f t="shared" si="0"/>
        <v>0</v>
      </c>
      <c r="F32" s="362">
        <v>0</v>
      </c>
      <c r="G32" s="362">
        <v>0</v>
      </c>
      <c r="H32" s="362">
        <v>0</v>
      </c>
      <c r="I32" s="362">
        <v>0</v>
      </c>
      <c r="J32" s="362">
        <v>0</v>
      </c>
      <c r="K32" s="491">
        <v>0</v>
      </c>
      <c r="L32" s="362">
        <v>0</v>
      </c>
      <c r="M32" s="362">
        <v>0</v>
      </c>
    </row>
    <row r="33" spans="1:16" x14ac:dyDescent="0.2">
      <c r="A33" s="235">
        <f t="shared" si="1"/>
        <v>22</v>
      </c>
      <c r="B33" s="235" t="s">
        <v>825</v>
      </c>
      <c r="C33" s="362">
        <v>500</v>
      </c>
      <c r="D33" s="359">
        <v>500</v>
      </c>
      <c r="E33" s="359">
        <f t="shared" si="0"/>
        <v>0</v>
      </c>
      <c r="F33" s="362">
        <v>0</v>
      </c>
      <c r="G33" s="362">
        <v>0</v>
      </c>
      <c r="H33" s="362">
        <v>0</v>
      </c>
      <c r="I33" s="362">
        <v>0</v>
      </c>
      <c r="J33" s="362">
        <v>0</v>
      </c>
      <c r="K33" s="491">
        <v>0</v>
      </c>
      <c r="L33" s="362">
        <v>0</v>
      </c>
      <c r="M33" s="362">
        <v>0</v>
      </c>
    </row>
    <row r="34" spans="1:16" x14ac:dyDescent="0.2">
      <c r="A34" s="235">
        <f t="shared" si="1"/>
        <v>23</v>
      </c>
      <c r="B34" s="235" t="s">
        <v>826</v>
      </c>
      <c r="C34" s="362">
        <v>1306</v>
      </c>
      <c r="D34" s="359">
        <v>1306</v>
      </c>
      <c r="E34" s="359">
        <v>8853</v>
      </c>
      <c r="F34" s="362">
        <v>0</v>
      </c>
      <c r="G34" s="362">
        <v>0</v>
      </c>
      <c r="H34" s="362">
        <v>0</v>
      </c>
      <c r="I34" s="362">
        <v>0</v>
      </c>
      <c r="J34" s="359" t="s">
        <v>926</v>
      </c>
      <c r="K34" s="491">
        <v>1</v>
      </c>
      <c r="L34" s="362">
        <v>50</v>
      </c>
      <c r="M34" s="362">
        <v>8853</v>
      </c>
    </row>
    <row r="35" spans="1:16" x14ac:dyDescent="0.2">
      <c r="A35" s="235">
        <f t="shared" si="1"/>
        <v>24</v>
      </c>
      <c r="B35" s="235" t="s">
        <v>827</v>
      </c>
      <c r="C35" s="362">
        <v>780</v>
      </c>
      <c r="D35" s="359">
        <v>780</v>
      </c>
      <c r="E35" s="359">
        <v>47523</v>
      </c>
      <c r="F35" s="362" t="s">
        <v>927</v>
      </c>
      <c r="G35" s="362">
        <v>1</v>
      </c>
      <c r="H35" s="362">
        <v>508</v>
      </c>
      <c r="I35" s="362">
        <v>47523</v>
      </c>
      <c r="J35" s="362">
        <v>0</v>
      </c>
      <c r="K35" s="491">
        <v>0</v>
      </c>
      <c r="L35" s="362">
        <v>0</v>
      </c>
      <c r="M35" s="362">
        <v>0</v>
      </c>
    </row>
    <row r="36" spans="1:16" x14ac:dyDescent="0.2">
      <c r="A36" s="235">
        <f t="shared" si="1"/>
        <v>25</v>
      </c>
      <c r="B36" s="235" t="s">
        <v>828</v>
      </c>
      <c r="C36" s="362">
        <v>994</v>
      </c>
      <c r="D36" s="359">
        <v>994</v>
      </c>
      <c r="E36" s="359">
        <f t="shared" si="0"/>
        <v>0</v>
      </c>
      <c r="F36" s="362">
        <v>0</v>
      </c>
      <c r="G36" s="362">
        <v>0</v>
      </c>
      <c r="H36" s="362">
        <v>0</v>
      </c>
      <c r="I36" s="362">
        <v>0</v>
      </c>
      <c r="J36" s="362">
        <v>0</v>
      </c>
      <c r="K36" s="491">
        <v>0</v>
      </c>
      <c r="L36" s="362">
        <v>0</v>
      </c>
      <c r="M36" s="362">
        <v>0</v>
      </c>
    </row>
    <row r="37" spans="1:16" x14ac:dyDescent="0.2">
      <c r="A37" s="235">
        <f t="shared" si="1"/>
        <v>26</v>
      </c>
      <c r="B37" s="235" t="s">
        <v>829</v>
      </c>
      <c r="C37" s="362">
        <v>975</v>
      </c>
      <c r="D37" s="359">
        <v>975</v>
      </c>
      <c r="E37" s="359">
        <f t="shared" si="0"/>
        <v>0</v>
      </c>
      <c r="F37" s="362">
        <v>0</v>
      </c>
      <c r="G37" s="362">
        <v>0</v>
      </c>
      <c r="H37" s="362">
        <v>0</v>
      </c>
      <c r="I37" s="362">
        <v>0</v>
      </c>
      <c r="J37" s="362">
        <v>0</v>
      </c>
      <c r="K37" s="491">
        <v>0</v>
      </c>
      <c r="L37" s="362">
        <v>0</v>
      </c>
      <c r="M37" s="362">
        <v>0</v>
      </c>
    </row>
    <row r="38" spans="1:16" x14ac:dyDescent="0.2">
      <c r="A38" s="235">
        <f t="shared" si="1"/>
        <v>27</v>
      </c>
      <c r="B38" s="235" t="s">
        <v>830</v>
      </c>
      <c r="C38" s="362">
        <v>1057</v>
      </c>
      <c r="D38" s="359">
        <v>1057</v>
      </c>
      <c r="E38" s="359">
        <f t="shared" si="0"/>
        <v>0</v>
      </c>
      <c r="F38" s="362">
        <v>0</v>
      </c>
      <c r="G38" s="362">
        <v>0</v>
      </c>
      <c r="H38" s="362">
        <v>0</v>
      </c>
      <c r="I38" s="362">
        <v>0</v>
      </c>
      <c r="J38" s="362">
        <v>0</v>
      </c>
      <c r="K38" s="491">
        <v>2</v>
      </c>
      <c r="L38" s="362">
        <v>0</v>
      </c>
      <c r="M38" s="362">
        <v>0</v>
      </c>
    </row>
    <row r="39" spans="1:16" x14ac:dyDescent="0.2">
      <c r="A39" s="235">
        <f t="shared" si="1"/>
        <v>28</v>
      </c>
      <c r="B39" s="168" t="s">
        <v>831</v>
      </c>
      <c r="C39" s="362">
        <v>526</v>
      </c>
      <c r="D39" s="359">
        <v>526</v>
      </c>
      <c r="E39" s="359">
        <f t="shared" si="0"/>
        <v>0</v>
      </c>
      <c r="F39" s="362">
        <v>0</v>
      </c>
      <c r="G39" s="362">
        <v>0</v>
      </c>
      <c r="H39" s="362">
        <v>0</v>
      </c>
      <c r="I39" s="362">
        <v>0</v>
      </c>
      <c r="J39" s="362">
        <v>0</v>
      </c>
      <c r="K39" s="491">
        <v>0</v>
      </c>
      <c r="L39" s="362">
        <v>0</v>
      </c>
      <c r="M39" s="362">
        <v>0</v>
      </c>
    </row>
    <row r="40" spans="1:16" x14ac:dyDescent="0.2">
      <c r="A40" s="235">
        <f t="shared" si="1"/>
        <v>29</v>
      </c>
      <c r="B40" s="168" t="s">
        <v>832</v>
      </c>
      <c r="C40" s="362">
        <v>654</v>
      </c>
      <c r="D40" s="359">
        <v>654</v>
      </c>
      <c r="E40" s="359">
        <f t="shared" si="0"/>
        <v>0</v>
      </c>
      <c r="F40" s="362">
        <v>0</v>
      </c>
      <c r="G40" s="362">
        <v>0</v>
      </c>
      <c r="H40" s="362">
        <v>0</v>
      </c>
      <c r="I40" s="362">
        <v>0</v>
      </c>
      <c r="J40" s="362">
        <v>0</v>
      </c>
      <c r="K40" s="362">
        <v>0</v>
      </c>
      <c r="L40" s="362">
        <v>0</v>
      </c>
      <c r="M40" s="362">
        <v>0</v>
      </c>
    </row>
    <row r="41" spans="1:16" x14ac:dyDescent="0.2">
      <c r="A41" s="235">
        <f t="shared" si="1"/>
        <v>30</v>
      </c>
      <c r="B41" s="168" t="s">
        <v>833</v>
      </c>
      <c r="C41" s="362">
        <v>525</v>
      </c>
      <c r="D41" s="359">
        <v>525</v>
      </c>
      <c r="E41" s="359">
        <f t="shared" si="0"/>
        <v>0</v>
      </c>
      <c r="F41" s="362">
        <v>0</v>
      </c>
      <c r="G41" s="362">
        <v>0</v>
      </c>
      <c r="H41" s="362">
        <v>0</v>
      </c>
      <c r="I41" s="362">
        <v>0</v>
      </c>
      <c r="J41" s="362">
        <v>0</v>
      </c>
      <c r="K41" s="362">
        <v>0</v>
      </c>
      <c r="L41" s="362">
        <v>0</v>
      </c>
      <c r="M41" s="362">
        <v>0</v>
      </c>
    </row>
    <row r="42" spans="1:16" x14ac:dyDescent="0.2">
      <c r="A42" s="235">
        <f t="shared" si="1"/>
        <v>31</v>
      </c>
      <c r="B42" s="168" t="s">
        <v>834</v>
      </c>
      <c r="C42" s="362">
        <v>687</v>
      </c>
      <c r="D42" s="359">
        <v>687</v>
      </c>
      <c r="E42" s="359">
        <f t="shared" si="0"/>
        <v>0</v>
      </c>
      <c r="F42" s="362">
        <v>0</v>
      </c>
      <c r="G42" s="362">
        <v>0</v>
      </c>
      <c r="H42" s="362">
        <v>0</v>
      </c>
      <c r="I42" s="362">
        <v>0</v>
      </c>
      <c r="J42" s="362">
        <v>0</v>
      </c>
      <c r="K42" s="362">
        <v>0</v>
      </c>
      <c r="L42" s="362">
        <v>0</v>
      </c>
      <c r="M42" s="362">
        <v>0</v>
      </c>
    </row>
    <row r="43" spans="1:16" s="5" customFormat="1" x14ac:dyDescent="0.2">
      <c r="A43" s="311"/>
      <c r="B43" s="311" t="s">
        <v>835</v>
      </c>
      <c r="C43" s="332">
        <f>SUM(C12:C42)</f>
        <v>26428</v>
      </c>
      <c r="D43" s="332">
        <f t="shared" ref="D43:M43" si="2">SUM(D12:D42)</f>
        <v>26428</v>
      </c>
      <c r="E43" s="332">
        <f t="shared" si="2"/>
        <v>148589</v>
      </c>
      <c r="F43" s="332">
        <f t="shared" si="2"/>
        <v>0</v>
      </c>
      <c r="G43" s="332">
        <f t="shared" si="2"/>
        <v>1</v>
      </c>
      <c r="H43" s="332">
        <f t="shared" si="2"/>
        <v>508</v>
      </c>
      <c r="I43" s="332">
        <f t="shared" si="2"/>
        <v>47523</v>
      </c>
      <c r="J43" s="332">
        <f t="shared" si="2"/>
        <v>0</v>
      </c>
      <c r="K43" s="332">
        <f t="shared" si="2"/>
        <v>5</v>
      </c>
      <c r="L43" s="332">
        <f t="shared" si="2"/>
        <v>960</v>
      </c>
      <c r="M43" s="332">
        <f t="shared" si="2"/>
        <v>101066</v>
      </c>
    </row>
    <row r="44" spans="1:16" x14ac:dyDescent="0.2">
      <c r="A44" s="246"/>
      <c r="B44" s="246"/>
      <c r="C44" s="246"/>
      <c r="D44" s="246"/>
      <c r="E44" s="24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</row>
    <row r="45" spans="1:16" s="5" customFormat="1" ht="27.75" customHeight="1" x14ac:dyDescent="0.2">
      <c r="A45" s="492"/>
      <c r="B45" s="493" t="s">
        <v>959</v>
      </c>
      <c r="C45" s="492"/>
      <c r="D45" s="492"/>
      <c r="E45" s="492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</row>
    <row r="46" spans="1:16" x14ac:dyDescent="0.2">
      <c r="A46" s="226"/>
      <c r="B46" s="226"/>
      <c r="C46" s="226"/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</row>
    <row r="48" spans="1:16" ht="15.75" x14ac:dyDescent="0.25">
      <c r="J48" s="618" t="s">
        <v>868</v>
      </c>
      <c r="K48" s="618"/>
      <c r="L48" s="618"/>
      <c r="M48" s="618"/>
    </row>
    <row r="49" spans="7:13" ht="15.75" x14ac:dyDescent="0.25">
      <c r="J49" s="618" t="s">
        <v>869</v>
      </c>
      <c r="K49" s="618"/>
      <c r="L49" s="618"/>
      <c r="M49" s="618"/>
    </row>
    <row r="62" spans="7:13" x14ac:dyDescent="0.2">
      <c r="G62" s="199">
        <f>1334*9</f>
        <v>12006</v>
      </c>
    </row>
  </sheetData>
  <mergeCells count="12">
    <mergeCell ref="J48:M48"/>
    <mergeCell ref="J49:M49"/>
    <mergeCell ref="A9:A10"/>
    <mergeCell ref="B9:B10"/>
    <mergeCell ref="F9:I9"/>
    <mergeCell ref="J9:M9"/>
    <mergeCell ref="C9:E9"/>
    <mergeCell ref="L1:M1"/>
    <mergeCell ref="A2:M2"/>
    <mergeCell ref="A3:M3"/>
    <mergeCell ref="A5:M5"/>
    <mergeCell ref="A7:B7"/>
  </mergeCells>
  <printOptions horizontalCentered="1"/>
  <pageMargins left="0.42" right="0.33" top="0.48" bottom="0" header="0.31496062992125984" footer="0.31496062992125984"/>
  <pageSetup paperSize="9" scale="66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zoomScaleSheetLayoutView="84" workbookViewId="0">
      <selection activeCell="M46" sqref="M46"/>
    </sheetView>
  </sheetViews>
  <sheetFormatPr defaultRowHeight="12.75" x14ac:dyDescent="0.2"/>
  <cols>
    <col min="1" max="1" width="5.85546875" style="199" customWidth="1"/>
    <col min="2" max="2" width="18.42578125" style="199" customWidth="1"/>
    <col min="3" max="3" width="22.5703125" style="199" bestFit="1" customWidth="1"/>
    <col min="4" max="5" width="9.140625" style="199"/>
    <col min="6" max="6" width="13.42578125" style="199" customWidth="1"/>
    <col min="7" max="7" width="14.85546875" style="199" customWidth="1"/>
    <col min="8" max="8" width="12.42578125" style="199" customWidth="1"/>
    <col min="9" max="9" width="15.28515625" style="199" customWidth="1"/>
    <col min="10" max="10" width="14.28515625" style="199" customWidth="1"/>
    <col min="11" max="11" width="13.85546875" style="199" customWidth="1"/>
    <col min="12" max="12" width="9.140625" style="199" hidden="1" customWidth="1"/>
    <col min="13" max="16384" width="9.140625" style="199"/>
  </cols>
  <sheetData>
    <row r="1" spans="1:13" ht="15.75" x14ac:dyDescent="0.25">
      <c r="A1" s="553" t="s">
        <v>0</v>
      </c>
      <c r="B1" s="553"/>
      <c r="C1" s="553"/>
      <c r="D1" s="553"/>
      <c r="E1" s="553"/>
      <c r="F1" s="553"/>
      <c r="G1" s="553"/>
      <c r="H1" s="553"/>
      <c r="I1" s="553"/>
      <c r="J1" s="802" t="s">
        <v>534</v>
      </c>
      <c r="K1" s="802"/>
    </row>
    <row r="2" spans="1:13" ht="20.25" x14ac:dyDescent="0.3">
      <c r="A2" s="554" t="s">
        <v>646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</row>
    <row r="4" spans="1:13" x14ac:dyDescent="0.2">
      <c r="A4" s="518" t="s">
        <v>533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</row>
    <row r="5" spans="1:13" x14ac:dyDescent="0.2">
      <c r="A5" s="94" t="s">
        <v>883</v>
      </c>
      <c r="B5" s="94"/>
      <c r="C5" s="94"/>
      <c r="D5" s="94"/>
      <c r="E5" s="94"/>
      <c r="F5" s="94"/>
      <c r="G5" s="94"/>
      <c r="H5" s="94"/>
      <c r="J5" s="717" t="s">
        <v>895</v>
      </c>
      <c r="K5" s="717"/>
      <c r="L5" s="717"/>
    </row>
    <row r="6" spans="1:13" x14ac:dyDescent="0.2">
      <c r="A6" s="523" t="s">
        <v>2</v>
      </c>
      <c r="B6" s="523" t="s">
        <v>3</v>
      </c>
      <c r="C6" s="523" t="s">
        <v>308</v>
      </c>
      <c r="D6" s="523" t="s">
        <v>309</v>
      </c>
      <c r="E6" s="523"/>
      <c r="F6" s="523"/>
      <c r="G6" s="523"/>
      <c r="H6" s="523"/>
      <c r="I6" s="530" t="s">
        <v>310</v>
      </c>
      <c r="J6" s="531"/>
      <c r="K6" s="532"/>
    </row>
    <row r="7" spans="1:13" ht="76.5" x14ac:dyDescent="0.2">
      <c r="A7" s="523"/>
      <c r="B7" s="523"/>
      <c r="C7" s="523"/>
      <c r="D7" s="175" t="s">
        <v>311</v>
      </c>
      <c r="E7" s="175" t="s">
        <v>199</v>
      </c>
      <c r="F7" s="175" t="s">
        <v>456</v>
      </c>
      <c r="G7" s="175" t="s">
        <v>312</v>
      </c>
      <c r="H7" s="175" t="s">
        <v>427</v>
      </c>
      <c r="I7" s="175" t="s">
        <v>313</v>
      </c>
      <c r="J7" s="175" t="s">
        <v>314</v>
      </c>
      <c r="K7" s="175" t="s">
        <v>315</v>
      </c>
    </row>
    <row r="8" spans="1:13" x14ac:dyDescent="0.2">
      <c r="A8" s="174" t="s">
        <v>269</v>
      </c>
      <c r="B8" s="174" t="s">
        <v>270</v>
      </c>
      <c r="C8" s="174" t="s">
        <v>271</v>
      </c>
      <c r="D8" s="174" t="s">
        <v>272</v>
      </c>
      <c r="E8" s="174" t="s">
        <v>273</v>
      </c>
      <c r="F8" s="174" t="s">
        <v>274</v>
      </c>
      <c r="G8" s="174" t="s">
        <v>275</v>
      </c>
      <c r="H8" s="174" t="s">
        <v>276</v>
      </c>
      <c r="I8" s="174" t="s">
        <v>297</v>
      </c>
      <c r="J8" s="174" t="s">
        <v>298</v>
      </c>
      <c r="K8" s="174" t="s">
        <v>299</v>
      </c>
    </row>
    <row r="9" spans="1:13" x14ac:dyDescent="0.2">
      <c r="A9" s="235">
        <v>1</v>
      </c>
      <c r="B9" s="235" t="s">
        <v>845</v>
      </c>
      <c r="C9" s="62" t="s">
        <v>881</v>
      </c>
      <c r="D9" s="396">
        <v>893</v>
      </c>
      <c r="E9" s="396">
        <v>89738</v>
      </c>
      <c r="F9" s="396">
        <v>280</v>
      </c>
      <c r="G9" s="396">
        <v>860</v>
      </c>
      <c r="H9" s="396">
        <v>1140</v>
      </c>
      <c r="I9" s="396">
        <v>0</v>
      </c>
      <c r="J9" s="396">
        <v>77.180000000000007</v>
      </c>
      <c r="K9" s="396">
        <v>77.180000000000007</v>
      </c>
    </row>
    <row r="10" spans="1:13" x14ac:dyDescent="0.2">
      <c r="A10" s="235">
        <v>2</v>
      </c>
      <c r="B10" s="235" t="s">
        <v>820</v>
      </c>
      <c r="C10" s="62" t="s">
        <v>881</v>
      </c>
      <c r="D10" s="396">
        <v>17</v>
      </c>
      <c r="E10" s="396">
        <v>2475</v>
      </c>
      <c r="F10" s="396">
        <v>0</v>
      </c>
      <c r="G10" s="396">
        <v>17</v>
      </c>
      <c r="H10" s="396">
        <v>17</v>
      </c>
      <c r="I10" s="396">
        <v>0</v>
      </c>
      <c r="J10" s="396">
        <v>1.36</v>
      </c>
      <c r="K10" s="396">
        <v>1.36</v>
      </c>
      <c r="M10" s="390"/>
    </row>
    <row r="11" spans="1:13" x14ac:dyDescent="0.2">
      <c r="A11" s="235">
        <v>3</v>
      </c>
      <c r="B11" s="235" t="s">
        <v>826</v>
      </c>
      <c r="C11" s="62" t="s">
        <v>881</v>
      </c>
      <c r="D11" s="388">
        <v>50</v>
      </c>
      <c r="E11" s="388">
        <v>8853</v>
      </c>
      <c r="F11" s="388">
        <v>150</v>
      </c>
      <c r="G11" s="388">
        <v>50</v>
      </c>
      <c r="H11" s="396">
        <v>200</v>
      </c>
      <c r="I11" s="388">
        <v>0</v>
      </c>
      <c r="J11" s="388">
        <v>0</v>
      </c>
      <c r="K11" s="396">
        <v>0</v>
      </c>
    </row>
    <row r="12" spans="1:13" x14ac:dyDescent="0.2">
      <c r="A12" s="235">
        <v>4</v>
      </c>
      <c r="B12" s="235" t="s">
        <v>827</v>
      </c>
      <c r="C12" s="93" t="s">
        <v>880</v>
      </c>
      <c r="D12" s="388">
        <v>508</v>
      </c>
      <c r="E12" s="388">
        <v>47523</v>
      </c>
      <c r="F12" s="388">
        <v>105</v>
      </c>
      <c r="G12" s="388">
        <v>508</v>
      </c>
      <c r="H12" s="396">
        <v>616</v>
      </c>
      <c r="I12" s="388">
        <v>9.4499999999999993</v>
      </c>
      <c r="J12" s="388">
        <v>45.720000000000006</v>
      </c>
      <c r="K12" s="396">
        <v>55.170000000000009</v>
      </c>
    </row>
    <row r="13" spans="1:13" s="5" customFormat="1" x14ac:dyDescent="0.2">
      <c r="A13" s="311"/>
      <c r="B13" s="311" t="s">
        <v>835</v>
      </c>
      <c r="C13" s="389"/>
      <c r="D13" s="387">
        <f t="shared" ref="D13:K13" si="0">SUM(D9:D12)</f>
        <v>1468</v>
      </c>
      <c r="E13" s="387">
        <f t="shared" si="0"/>
        <v>148589</v>
      </c>
      <c r="F13" s="387">
        <f t="shared" si="0"/>
        <v>535</v>
      </c>
      <c r="G13" s="387">
        <f t="shared" si="0"/>
        <v>1435</v>
      </c>
      <c r="H13" s="387">
        <f t="shared" si="0"/>
        <v>1973</v>
      </c>
      <c r="I13" s="387">
        <f t="shared" si="0"/>
        <v>9.4499999999999993</v>
      </c>
      <c r="J13" s="387">
        <f t="shared" si="0"/>
        <v>124.26000000000002</v>
      </c>
      <c r="K13" s="387">
        <f t="shared" si="0"/>
        <v>133.71</v>
      </c>
    </row>
    <row r="14" spans="1:13" x14ac:dyDescent="0.2">
      <c r="C14" s="394"/>
    </row>
    <row r="15" spans="1:13" x14ac:dyDescent="0.2">
      <c r="A15" s="5" t="s">
        <v>457</v>
      </c>
    </row>
    <row r="19" spans="8:11" ht="15.75" x14ac:dyDescent="0.25">
      <c r="H19" s="618" t="s">
        <v>868</v>
      </c>
      <c r="I19" s="618"/>
      <c r="J19" s="618"/>
      <c r="K19" s="618"/>
    </row>
    <row r="20" spans="8:11" ht="15.75" x14ac:dyDescent="0.25">
      <c r="H20" s="618" t="s">
        <v>869</v>
      </c>
      <c r="I20" s="618"/>
      <c r="J20" s="618"/>
      <c r="K20" s="618"/>
    </row>
  </sheetData>
  <mergeCells count="12">
    <mergeCell ref="H19:K19"/>
    <mergeCell ref="H20:K20"/>
    <mergeCell ref="A1:I1"/>
    <mergeCell ref="J1:K1"/>
    <mergeCell ref="A2:K2"/>
    <mergeCell ref="A4:K4"/>
    <mergeCell ref="J5:L5"/>
    <mergeCell ref="A6:A7"/>
    <mergeCell ref="B6:B7"/>
    <mergeCell ref="C6:C7"/>
    <mergeCell ref="D6:H6"/>
    <mergeCell ref="I6:K6"/>
  </mergeCells>
  <printOptions horizontalCentered="1"/>
  <pageMargins left="0.44" right="0.44" top="0.5" bottom="0" header="0.31496062992125984" footer="0.31496062992125984"/>
  <pageSetup paperSize="9" scale="94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zoomScaleSheetLayoutView="80" workbookViewId="0">
      <selection activeCell="M46" sqref="M46"/>
    </sheetView>
  </sheetViews>
  <sheetFormatPr defaultRowHeight="12.75" x14ac:dyDescent="0.2"/>
  <cols>
    <col min="1" max="1" width="7.85546875" style="199" customWidth="1"/>
    <col min="2" max="2" width="14.7109375" style="199" bestFit="1" customWidth="1"/>
    <col min="3" max="3" width="9.140625" style="199"/>
    <col min="4" max="4" width="22.5703125" style="199" bestFit="1" customWidth="1"/>
    <col min="5" max="6" width="9.140625" style="199"/>
    <col min="7" max="7" width="12.28515625" style="199" customWidth="1"/>
    <col min="8" max="8" width="11.5703125" style="199" customWidth="1"/>
    <col min="9" max="12" width="10.42578125" style="199" customWidth="1"/>
    <col min="13" max="13" width="11" style="199" customWidth="1"/>
    <col min="14" max="14" width="10" style="199" customWidth="1"/>
    <col min="15" max="15" width="11.85546875" style="199" customWidth="1"/>
    <col min="16" max="16" width="10" style="199" customWidth="1"/>
    <col min="17" max="16384" width="9.140625" style="199"/>
  </cols>
  <sheetData>
    <row r="1" spans="1:15" ht="15.75" x14ac:dyDescent="0.25">
      <c r="A1" s="553" t="s">
        <v>0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243" t="s">
        <v>536</v>
      </c>
    </row>
    <row r="2" spans="1:15" ht="20.25" x14ac:dyDescent="0.3">
      <c r="A2" s="554" t="s">
        <v>646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</row>
    <row r="4" spans="1:15" ht="15.75" x14ac:dyDescent="0.25">
      <c r="A4" s="553" t="s">
        <v>535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3"/>
    </row>
    <row r="5" spans="1:15" x14ac:dyDescent="0.2">
      <c r="A5" s="94" t="s">
        <v>883</v>
      </c>
      <c r="B5" s="94"/>
      <c r="C5" s="94"/>
      <c r="D5" s="94"/>
      <c r="E5" s="94"/>
      <c r="F5" s="94"/>
      <c r="G5" s="94"/>
      <c r="H5" s="94"/>
      <c r="I5" s="94"/>
      <c r="J5" s="94"/>
      <c r="M5" s="637" t="s">
        <v>895</v>
      </c>
      <c r="N5" s="637"/>
      <c r="O5" s="637"/>
    </row>
    <row r="6" spans="1:15" ht="44.25" customHeight="1" x14ac:dyDescent="0.2">
      <c r="A6" s="523" t="s">
        <v>2</v>
      </c>
      <c r="B6" s="523" t="s">
        <v>3</v>
      </c>
      <c r="C6" s="523" t="s">
        <v>316</v>
      </c>
      <c r="D6" s="639" t="s">
        <v>317</v>
      </c>
      <c r="E6" s="639" t="s">
        <v>318</v>
      </c>
      <c r="F6" s="639" t="s">
        <v>319</v>
      </c>
      <c r="G6" s="639" t="s">
        <v>320</v>
      </c>
      <c r="H6" s="523" t="s">
        <v>321</v>
      </c>
      <c r="I6" s="523"/>
      <c r="J6" s="523" t="s">
        <v>322</v>
      </c>
      <c r="K6" s="523"/>
      <c r="L6" s="523" t="s">
        <v>323</v>
      </c>
      <c r="M6" s="523"/>
      <c r="N6" s="523" t="s">
        <v>324</v>
      </c>
      <c r="O6" s="523"/>
    </row>
    <row r="7" spans="1:15" ht="54" customHeight="1" x14ac:dyDescent="0.2">
      <c r="A7" s="523"/>
      <c r="B7" s="523"/>
      <c r="C7" s="523"/>
      <c r="D7" s="640"/>
      <c r="E7" s="640"/>
      <c r="F7" s="640"/>
      <c r="G7" s="640"/>
      <c r="H7" s="175" t="s">
        <v>325</v>
      </c>
      <c r="I7" s="175" t="s">
        <v>326</v>
      </c>
      <c r="J7" s="175" t="s">
        <v>325</v>
      </c>
      <c r="K7" s="175" t="s">
        <v>326</v>
      </c>
      <c r="L7" s="175" t="s">
        <v>325</v>
      </c>
      <c r="M7" s="175" t="s">
        <v>326</v>
      </c>
      <c r="N7" s="175" t="s">
        <v>325</v>
      </c>
      <c r="O7" s="175" t="s">
        <v>326</v>
      </c>
    </row>
    <row r="8" spans="1:15" x14ac:dyDescent="0.2">
      <c r="A8" s="174" t="s">
        <v>269</v>
      </c>
      <c r="B8" s="174" t="s">
        <v>270</v>
      </c>
      <c r="C8" s="174" t="s">
        <v>271</v>
      </c>
      <c r="D8" s="174" t="s">
        <v>272</v>
      </c>
      <c r="E8" s="320" t="s">
        <v>273</v>
      </c>
      <c r="F8" s="320" t="s">
        <v>274</v>
      </c>
      <c r="G8" s="320" t="s">
        <v>275</v>
      </c>
      <c r="H8" s="320" t="s">
        <v>276</v>
      </c>
      <c r="I8" s="320" t="s">
        <v>297</v>
      </c>
      <c r="J8" s="320" t="s">
        <v>298</v>
      </c>
      <c r="K8" s="320" t="s">
        <v>299</v>
      </c>
      <c r="L8" s="320" t="s">
        <v>327</v>
      </c>
      <c r="M8" s="320" t="s">
        <v>328</v>
      </c>
      <c r="N8" s="320" t="s">
        <v>329</v>
      </c>
      <c r="O8" s="320" t="s">
        <v>330</v>
      </c>
    </row>
    <row r="9" spans="1:15" s="390" customFormat="1" x14ac:dyDescent="0.2">
      <c r="A9" s="235">
        <v>1</v>
      </c>
      <c r="B9" s="235" t="s">
        <v>845</v>
      </c>
      <c r="C9" s="318">
        <v>1</v>
      </c>
      <c r="D9" s="62" t="s">
        <v>882</v>
      </c>
      <c r="E9" s="318">
        <v>893</v>
      </c>
      <c r="F9" s="318">
        <v>89738</v>
      </c>
      <c r="G9" s="318" t="s">
        <v>923</v>
      </c>
      <c r="H9" s="318">
        <v>2357.65</v>
      </c>
      <c r="I9" s="318">
        <v>2357.65</v>
      </c>
      <c r="J9" s="318">
        <v>1004.53</v>
      </c>
      <c r="K9" s="318">
        <v>723.49</v>
      </c>
      <c r="L9" s="93">
        <v>109.78</v>
      </c>
      <c r="M9" s="93">
        <v>77.180000000000007</v>
      </c>
      <c r="N9" s="93">
        <v>22.74</v>
      </c>
      <c r="O9" s="93">
        <v>18.95</v>
      </c>
    </row>
    <row r="10" spans="1:15" s="390" customFormat="1" x14ac:dyDescent="0.2">
      <c r="A10" s="235">
        <v>2</v>
      </c>
      <c r="B10" s="235" t="s">
        <v>820</v>
      </c>
      <c r="C10" s="319" t="s">
        <v>7</v>
      </c>
      <c r="D10" s="319" t="s">
        <v>7</v>
      </c>
      <c r="E10" s="62" t="s">
        <v>7</v>
      </c>
      <c r="F10" s="62" t="s">
        <v>7</v>
      </c>
      <c r="G10" s="62" t="s">
        <v>7</v>
      </c>
      <c r="H10" s="62" t="s">
        <v>7</v>
      </c>
      <c r="I10" s="62" t="s">
        <v>7</v>
      </c>
      <c r="J10" s="62" t="s">
        <v>7</v>
      </c>
      <c r="K10" s="62" t="s">
        <v>7</v>
      </c>
      <c r="L10" s="62" t="s">
        <v>7</v>
      </c>
      <c r="M10" s="62" t="s">
        <v>7</v>
      </c>
      <c r="N10" s="62" t="s">
        <v>7</v>
      </c>
      <c r="O10" s="62" t="s">
        <v>7</v>
      </c>
    </row>
    <row r="11" spans="1:15" s="390" customFormat="1" ht="25.5" x14ac:dyDescent="0.2">
      <c r="A11" s="235">
        <v>3</v>
      </c>
      <c r="B11" s="235" t="s">
        <v>826</v>
      </c>
      <c r="C11" s="319" t="s">
        <v>7</v>
      </c>
      <c r="D11" s="319" t="s">
        <v>7</v>
      </c>
      <c r="E11" s="62" t="s">
        <v>7</v>
      </c>
      <c r="F11" s="62" t="s">
        <v>7</v>
      </c>
      <c r="G11" s="62" t="s">
        <v>7</v>
      </c>
      <c r="H11" s="62" t="s">
        <v>7</v>
      </c>
      <c r="I11" s="62" t="s">
        <v>7</v>
      </c>
      <c r="J11" s="62" t="s">
        <v>7</v>
      </c>
      <c r="K11" s="62" t="s">
        <v>7</v>
      </c>
      <c r="L11" s="62" t="s">
        <v>7</v>
      </c>
      <c r="M11" s="62" t="s">
        <v>7</v>
      </c>
      <c r="N11" s="62" t="s">
        <v>7</v>
      </c>
      <c r="O11" s="62" t="s">
        <v>7</v>
      </c>
    </row>
    <row r="12" spans="1:15" s="390" customFormat="1" x14ac:dyDescent="0.2">
      <c r="A12" s="235">
        <v>4</v>
      </c>
      <c r="B12" s="235" t="s">
        <v>827</v>
      </c>
      <c r="C12" s="93">
        <v>1</v>
      </c>
      <c r="D12" s="93" t="s">
        <v>880</v>
      </c>
      <c r="E12" s="93">
        <v>508</v>
      </c>
      <c r="F12" s="93">
        <v>47523</v>
      </c>
      <c r="G12" s="93" t="s">
        <v>928</v>
      </c>
      <c r="H12" s="473">
        <v>899.7639999999999</v>
      </c>
      <c r="I12" s="473">
        <v>899.7639999999999</v>
      </c>
      <c r="J12" s="473">
        <v>293.371217</v>
      </c>
      <c r="K12" s="473">
        <v>205.3598519</v>
      </c>
      <c r="L12" s="473">
        <v>10.5</v>
      </c>
      <c r="M12" s="473">
        <v>8.4</v>
      </c>
      <c r="N12" s="473">
        <v>0</v>
      </c>
      <c r="O12" s="473">
        <v>0</v>
      </c>
    </row>
    <row r="13" spans="1:15" s="5" customFormat="1" x14ac:dyDescent="0.2">
      <c r="A13" s="389"/>
      <c r="B13" s="389" t="s">
        <v>835</v>
      </c>
      <c r="C13" s="17"/>
      <c r="D13" s="17"/>
      <c r="E13" s="461">
        <f>SUM(E9:E12)</f>
        <v>1401</v>
      </c>
      <c r="F13" s="461">
        <f t="shared" ref="F13:O13" si="0">SUM(F9:F12)</f>
        <v>137261</v>
      </c>
      <c r="G13" s="461">
        <f t="shared" si="0"/>
        <v>0</v>
      </c>
      <c r="H13" s="474">
        <f t="shared" si="0"/>
        <v>3257.4139999999998</v>
      </c>
      <c r="I13" s="474">
        <f t="shared" si="0"/>
        <v>3257.4139999999998</v>
      </c>
      <c r="J13" s="474">
        <f t="shared" si="0"/>
        <v>1297.9012170000001</v>
      </c>
      <c r="K13" s="474">
        <f t="shared" si="0"/>
        <v>928.84985189999998</v>
      </c>
      <c r="L13" s="474">
        <f t="shared" si="0"/>
        <v>120.28</v>
      </c>
      <c r="M13" s="474">
        <f t="shared" si="0"/>
        <v>85.580000000000013</v>
      </c>
      <c r="N13" s="474">
        <f t="shared" si="0"/>
        <v>22.74</v>
      </c>
      <c r="O13" s="474">
        <f t="shared" si="0"/>
        <v>18.95</v>
      </c>
    </row>
    <row r="14" spans="1:15" x14ac:dyDescent="0.2">
      <c r="E14" s="394"/>
      <c r="F14" s="394"/>
      <c r="G14" s="394"/>
      <c r="H14" s="394"/>
      <c r="I14" s="394"/>
      <c r="J14" s="394"/>
      <c r="K14" s="394"/>
      <c r="L14" s="394"/>
      <c r="M14" s="394"/>
      <c r="N14" s="394"/>
      <c r="O14" s="394"/>
    </row>
    <row r="17" spans="11:15" ht="15.75" x14ac:dyDescent="0.25">
      <c r="K17" s="618" t="s">
        <v>868</v>
      </c>
      <c r="L17" s="618"/>
      <c r="M17" s="618"/>
      <c r="N17" s="618"/>
      <c r="O17" s="618"/>
    </row>
    <row r="18" spans="11:15" ht="15.75" x14ac:dyDescent="0.25">
      <c r="K18" s="618" t="s">
        <v>869</v>
      </c>
      <c r="L18" s="618"/>
      <c r="M18" s="618"/>
      <c r="N18" s="618"/>
      <c r="O18" s="618"/>
    </row>
  </sheetData>
  <mergeCells count="17">
    <mergeCell ref="K17:O17"/>
    <mergeCell ref="K18:O18"/>
    <mergeCell ref="A1:N1"/>
    <mergeCell ref="A2:O2"/>
    <mergeCell ref="M5:O5"/>
    <mergeCell ref="A6:A7"/>
    <mergeCell ref="B6:B7"/>
    <mergeCell ref="C6:C7"/>
    <mergeCell ref="D6:D7"/>
    <mergeCell ref="E6:E7"/>
    <mergeCell ref="A4:O4"/>
    <mergeCell ref="F6:F7"/>
    <mergeCell ref="G6:G7"/>
    <mergeCell ref="H6:I6"/>
    <mergeCell ref="J6:K6"/>
    <mergeCell ref="L6:M6"/>
    <mergeCell ref="N6:O6"/>
  </mergeCells>
  <printOptions horizontalCentered="1"/>
  <pageMargins left="0.42" right="0.39" top="0.43" bottom="0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V35"/>
  <sheetViews>
    <sheetView topLeftCell="E10" zoomScaleSheetLayoutView="86" workbookViewId="0">
      <selection activeCell="M46" sqref="M46"/>
    </sheetView>
  </sheetViews>
  <sheetFormatPr defaultRowHeight="12.75" x14ac:dyDescent="0.2"/>
  <cols>
    <col min="1" max="1" width="4.85546875" style="199" customWidth="1"/>
    <col min="2" max="2" width="19.5703125" style="199" customWidth="1"/>
    <col min="3" max="3" width="9.28515625" style="199" bestFit="1" customWidth="1"/>
    <col min="4" max="5" width="8.140625" style="199" bestFit="1" customWidth="1"/>
    <col min="6" max="7" width="9.28515625" style="199" bestFit="1" customWidth="1"/>
    <col min="8" max="9" width="8.140625" style="199" bestFit="1" customWidth="1"/>
    <col min="10" max="10" width="9.28515625" style="199" bestFit="1" customWidth="1"/>
    <col min="11" max="11" width="8.5703125" style="199" bestFit="1" customWidth="1"/>
    <col min="12" max="12" width="8.140625" style="199" bestFit="1" customWidth="1"/>
    <col min="13" max="13" width="7.5703125" style="199" bestFit="1" customWidth="1"/>
    <col min="14" max="14" width="8.28515625" style="199" customWidth="1"/>
    <col min="15" max="15" width="9.28515625" style="199" bestFit="1" customWidth="1"/>
    <col min="16" max="17" width="8.140625" style="199" bestFit="1" customWidth="1"/>
    <col min="18" max="18" width="9.28515625" style="199" bestFit="1" customWidth="1"/>
    <col min="19" max="19" width="10.5703125" style="199" customWidth="1"/>
    <col min="20" max="20" width="9.85546875" style="199" customWidth="1"/>
    <col min="21" max="21" width="8.7109375" style="199" customWidth="1"/>
    <col min="22" max="22" width="9.7109375" style="199" customWidth="1"/>
    <col min="23" max="27" width="9.140625" style="199"/>
    <col min="28" max="28" width="11" style="199" customWidth="1"/>
    <col min="29" max="30" width="8.85546875" style="199" hidden="1" customWidth="1"/>
    <col min="31" max="16384" width="9.140625" style="199"/>
  </cols>
  <sheetData>
    <row r="2" spans="1:256" x14ac:dyDescent="0.2">
      <c r="G2" s="518"/>
      <c r="H2" s="518"/>
      <c r="I2" s="518"/>
      <c r="J2" s="518"/>
      <c r="K2" s="518"/>
      <c r="L2" s="518"/>
      <c r="M2" s="518"/>
      <c r="N2" s="518"/>
      <c r="O2" s="518"/>
      <c r="P2" s="184"/>
      <c r="Q2" s="184"/>
      <c r="R2" s="184"/>
      <c r="T2" s="180" t="s">
        <v>55</v>
      </c>
    </row>
    <row r="3" spans="1:256" ht="15" x14ac:dyDescent="0.25">
      <c r="A3" s="585" t="s">
        <v>53</v>
      </c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</row>
    <row r="4" spans="1:256" ht="15.75" x14ac:dyDescent="0.25">
      <c r="A4" s="553" t="s">
        <v>646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3"/>
      <c r="P4" s="553"/>
      <c r="Q4" s="553"/>
      <c r="R4" s="553"/>
      <c r="S4" s="553"/>
      <c r="T4" s="553"/>
      <c r="U4" s="553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6" spans="1:256" ht="15" x14ac:dyDescent="0.25">
      <c r="A6" s="586" t="s">
        <v>648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</row>
    <row r="7" spans="1:256" ht="15.75" x14ac:dyDescent="0.25">
      <c r="A7" s="183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</row>
    <row r="8" spans="1:256" s="5" customFormat="1" x14ac:dyDescent="0.2">
      <c r="A8" s="21" t="s">
        <v>883</v>
      </c>
      <c r="B8" s="21"/>
    </row>
    <row r="10" spans="1:256" ht="14.25" x14ac:dyDescent="0.2">
      <c r="U10" s="600" t="s">
        <v>469</v>
      </c>
      <c r="V10" s="600"/>
      <c r="AB10" s="558"/>
      <c r="AC10" s="558"/>
      <c r="AD10" s="558"/>
    </row>
    <row r="11" spans="1:256" ht="12.75" customHeight="1" x14ac:dyDescent="0.2">
      <c r="A11" s="588" t="s">
        <v>2</v>
      </c>
      <c r="B11" s="588" t="s">
        <v>106</v>
      </c>
      <c r="C11" s="590" t="s">
        <v>153</v>
      </c>
      <c r="D11" s="591"/>
      <c r="E11" s="591"/>
      <c r="F11" s="592"/>
      <c r="G11" s="597" t="s">
        <v>900</v>
      </c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9"/>
      <c r="S11" s="601" t="s">
        <v>254</v>
      </c>
      <c r="T11" s="602"/>
      <c r="U11" s="602"/>
      <c r="V11" s="602"/>
      <c r="W11" s="171"/>
      <c r="X11" s="171"/>
      <c r="Y11" s="171"/>
      <c r="Z11" s="171"/>
      <c r="AA11" s="171"/>
      <c r="AB11" s="171"/>
      <c r="AC11" s="171"/>
      <c r="AD11" s="171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</row>
    <row r="12" spans="1:256" x14ac:dyDescent="0.2">
      <c r="A12" s="589"/>
      <c r="B12" s="589"/>
      <c r="C12" s="593"/>
      <c r="D12" s="594"/>
      <c r="E12" s="594"/>
      <c r="F12" s="595"/>
      <c r="G12" s="534" t="s">
        <v>173</v>
      </c>
      <c r="H12" s="596"/>
      <c r="I12" s="596"/>
      <c r="J12" s="535"/>
      <c r="K12" s="534" t="s">
        <v>174</v>
      </c>
      <c r="L12" s="596"/>
      <c r="M12" s="596"/>
      <c r="N12" s="535"/>
      <c r="O12" s="549" t="s">
        <v>16</v>
      </c>
      <c r="P12" s="549"/>
      <c r="Q12" s="549"/>
      <c r="R12" s="549"/>
      <c r="S12" s="603"/>
      <c r="T12" s="604"/>
      <c r="U12" s="604"/>
      <c r="V12" s="604"/>
      <c r="W12" s="171"/>
      <c r="X12" s="171"/>
      <c r="Y12" s="171"/>
      <c r="Z12" s="171"/>
      <c r="AA12" s="171"/>
      <c r="AB12" s="171"/>
      <c r="AC12" s="171"/>
      <c r="AD12" s="171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</row>
    <row r="13" spans="1:256" ht="51" x14ac:dyDescent="0.2">
      <c r="A13" s="187"/>
      <c r="B13" s="187"/>
      <c r="C13" s="176" t="s">
        <v>255</v>
      </c>
      <c r="D13" s="176" t="s">
        <v>256</v>
      </c>
      <c r="E13" s="176" t="s">
        <v>257</v>
      </c>
      <c r="F13" s="176" t="s">
        <v>85</v>
      </c>
      <c r="G13" s="176" t="s">
        <v>255</v>
      </c>
      <c r="H13" s="176" t="s">
        <v>256</v>
      </c>
      <c r="I13" s="176" t="s">
        <v>257</v>
      </c>
      <c r="J13" s="176" t="s">
        <v>16</v>
      </c>
      <c r="K13" s="176" t="s">
        <v>255</v>
      </c>
      <c r="L13" s="176" t="s">
        <v>256</v>
      </c>
      <c r="M13" s="176" t="s">
        <v>257</v>
      </c>
      <c r="N13" s="176" t="s">
        <v>85</v>
      </c>
      <c r="O13" s="176" t="s">
        <v>255</v>
      </c>
      <c r="P13" s="176" t="s">
        <v>256</v>
      </c>
      <c r="Q13" s="176" t="s">
        <v>257</v>
      </c>
      <c r="R13" s="176" t="s">
        <v>16</v>
      </c>
      <c r="S13" s="175" t="s">
        <v>465</v>
      </c>
      <c r="T13" s="175" t="s">
        <v>466</v>
      </c>
      <c r="U13" s="175" t="s">
        <v>467</v>
      </c>
      <c r="V13" s="142" t="s">
        <v>468</v>
      </c>
      <c r="W13" s="171"/>
      <c r="X13" s="171"/>
      <c r="Y13" s="171"/>
      <c r="Z13" s="171"/>
      <c r="AA13" s="171"/>
      <c r="AB13" s="171"/>
      <c r="AC13" s="171"/>
      <c r="AD13" s="171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</row>
    <row r="14" spans="1:256" x14ac:dyDescent="0.2">
      <c r="A14" s="84">
        <v>1</v>
      </c>
      <c r="B14" s="98">
        <v>2</v>
      </c>
      <c r="C14" s="84">
        <v>3</v>
      </c>
      <c r="D14" s="84">
        <v>4</v>
      </c>
      <c r="E14" s="98">
        <v>5</v>
      </c>
      <c r="F14" s="84">
        <v>6</v>
      </c>
      <c r="G14" s="84">
        <v>7</v>
      </c>
      <c r="H14" s="98">
        <v>8</v>
      </c>
      <c r="I14" s="84">
        <v>9</v>
      </c>
      <c r="J14" s="84">
        <v>10</v>
      </c>
      <c r="K14" s="98">
        <v>11</v>
      </c>
      <c r="L14" s="84">
        <v>12</v>
      </c>
      <c r="M14" s="84">
        <v>13</v>
      </c>
      <c r="N14" s="98">
        <v>14</v>
      </c>
      <c r="O14" s="84">
        <v>15</v>
      </c>
      <c r="P14" s="84">
        <v>16</v>
      </c>
      <c r="Q14" s="98">
        <v>17</v>
      </c>
      <c r="R14" s="84">
        <v>18</v>
      </c>
      <c r="S14" s="84">
        <v>19</v>
      </c>
      <c r="T14" s="98">
        <v>20</v>
      </c>
      <c r="U14" s="84">
        <v>21</v>
      </c>
      <c r="V14" s="84">
        <v>22</v>
      </c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  <c r="HT14" s="47"/>
      <c r="HU14" s="47"/>
      <c r="HV14" s="47"/>
      <c r="HW14" s="47"/>
      <c r="HX14" s="47"/>
      <c r="HY14" s="47"/>
      <c r="HZ14" s="47"/>
      <c r="IA14" s="47"/>
      <c r="IB14" s="47"/>
      <c r="IC14" s="47"/>
      <c r="ID14" s="47"/>
      <c r="IE14" s="47"/>
      <c r="IF14" s="47"/>
      <c r="IG14" s="47"/>
      <c r="IH14" s="47"/>
      <c r="II14" s="47"/>
      <c r="IJ14" s="47"/>
      <c r="IK14" s="47"/>
      <c r="IL14" s="47"/>
      <c r="IM14" s="47"/>
      <c r="IN14" s="47"/>
      <c r="IO14" s="47"/>
      <c r="IP14" s="47"/>
      <c r="IQ14" s="47"/>
      <c r="IR14" s="47"/>
      <c r="IS14" s="47"/>
      <c r="IT14" s="47"/>
      <c r="IU14" s="47"/>
      <c r="IV14" s="47"/>
    </row>
    <row r="15" spans="1:256" ht="25.5" x14ac:dyDescent="0.2">
      <c r="A15" s="168"/>
      <c r="B15" s="100" t="s">
        <v>241</v>
      </c>
      <c r="C15" s="168"/>
      <c r="D15" s="168"/>
      <c r="E15" s="168"/>
      <c r="F15" s="140"/>
      <c r="G15" s="168"/>
      <c r="H15" s="168"/>
      <c r="I15" s="168"/>
      <c r="J15" s="140"/>
      <c r="K15" s="168"/>
      <c r="L15" s="168"/>
      <c r="M15" s="168"/>
      <c r="N15" s="168"/>
      <c r="O15" s="168"/>
      <c r="P15" s="168"/>
      <c r="Q15" s="168"/>
      <c r="R15" s="168"/>
      <c r="S15" s="168"/>
      <c r="T15" s="8"/>
      <c r="U15" s="8"/>
      <c r="V15" s="8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</row>
    <row r="16" spans="1:256" x14ac:dyDescent="0.2">
      <c r="A16" s="169">
        <v>1</v>
      </c>
      <c r="B16" s="100" t="s">
        <v>180</v>
      </c>
      <c r="C16" s="305">
        <v>1150.4059559999998</v>
      </c>
      <c r="D16" s="305">
        <v>301.84875</v>
      </c>
      <c r="E16" s="305">
        <v>157.60529399999996</v>
      </c>
      <c r="F16" s="305">
        <f t="shared" ref="F16:F21" si="0">SUM(C16:E16)</f>
        <v>1609.8599999999997</v>
      </c>
      <c r="G16" s="305">
        <v>865.06617599999993</v>
      </c>
      <c r="H16" s="305">
        <v>226.98</v>
      </c>
      <c r="I16" s="305">
        <v>118.51382399999999</v>
      </c>
      <c r="J16" s="305">
        <v>1210.5599999999997</v>
      </c>
      <c r="K16" s="305">
        <v>0</v>
      </c>
      <c r="L16" s="305">
        <v>0</v>
      </c>
      <c r="M16" s="305">
        <v>0</v>
      </c>
      <c r="N16" s="305">
        <v>0</v>
      </c>
      <c r="O16" s="305">
        <f t="shared" ref="O16:Q20" si="1">G16+K16</f>
        <v>865.06617599999993</v>
      </c>
      <c r="P16" s="305">
        <f t="shared" si="1"/>
        <v>226.98</v>
      </c>
      <c r="Q16" s="305">
        <f t="shared" si="1"/>
        <v>118.51382399999999</v>
      </c>
      <c r="R16" s="305">
        <f>SUM(O16:Q16)</f>
        <v>1210.5599999999997</v>
      </c>
      <c r="S16" s="305">
        <f>C16-O16</f>
        <v>285.33977999999991</v>
      </c>
      <c r="T16" s="305">
        <f t="shared" ref="T16:U16" si="2">D16-P16</f>
        <v>74.868750000000006</v>
      </c>
      <c r="U16" s="305">
        <f t="shared" si="2"/>
        <v>39.091469999999973</v>
      </c>
      <c r="V16" s="305">
        <f>SUM(S16:U16)</f>
        <v>399.29999999999984</v>
      </c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</row>
    <row r="17" spans="1:28" x14ac:dyDescent="0.2">
      <c r="A17" s="169">
        <v>2</v>
      </c>
      <c r="B17" s="101" t="s">
        <v>125</v>
      </c>
      <c r="C17" s="305">
        <v>14923.070405999999</v>
      </c>
      <c r="D17" s="305">
        <v>3915.5831250000001</v>
      </c>
      <c r="E17" s="305">
        <v>2044.4564689999997</v>
      </c>
      <c r="F17" s="305">
        <f t="shared" si="0"/>
        <v>20883.11</v>
      </c>
      <c r="G17" s="305">
        <v>8959.8977639999994</v>
      </c>
      <c r="H17" s="305">
        <v>2350.9387499999998</v>
      </c>
      <c r="I17" s="305">
        <v>1227.5034859999998</v>
      </c>
      <c r="J17" s="305">
        <v>12538.339999999998</v>
      </c>
      <c r="K17" s="305">
        <v>12226.334363999998</v>
      </c>
      <c r="L17" s="305">
        <v>3208.0012500000003</v>
      </c>
      <c r="M17" s="305">
        <v>1675.0043859999998</v>
      </c>
      <c r="N17" s="305">
        <v>17109.34</v>
      </c>
      <c r="O17" s="305">
        <f t="shared" si="1"/>
        <v>21186.232127999996</v>
      </c>
      <c r="P17" s="305">
        <f t="shared" si="1"/>
        <v>5558.9400000000005</v>
      </c>
      <c r="Q17" s="305">
        <f t="shared" si="1"/>
        <v>2902.5078719999997</v>
      </c>
      <c r="R17" s="305">
        <f>SUM(O17:Q17)</f>
        <v>29647.679999999997</v>
      </c>
      <c r="S17" s="305">
        <v>0</v>
      </c>
      <c r="T17" s="305">
        <v>0</v>
      </c>
      <c r="U17" s="305">
        <v>0</v>
      </c>
      <c r="V17" s="305">
        <f>SUM(S17:U17)</f>
        <v>0</v>
      </c>
      <c r="Y17" s="556"/>
      <c r="Z17" s="556"/>
      <c r="AA17" s="556"/>
      <c r="AB17" s="556"/>
    </row>
    <row r="18" spans="1:28" ht="25.5" x14ac:dyDescent="0.2">
      <c r="A18" s="169">
        <v>3</v>
      </c>
      <c r="B18" s="100" t="s">
        <v>126</v>
      </c>
      <c r="C18" s="305">
        <v>271.31932799999998</v>
      </c>
      <c r="D18" s="305">
        <v>71.19</v>
      </c>
      <c r="E18" s="305">
        <v>37.170671999999996</v>
      </c>
      <c r="F18" s="305">
        <f t="shared" si="0"/>
        <v>379.67999999999995</v>
      </c>
      <c r="G18" s="305">
        <v>204.01829999999998</v>
      </c>
      <c r="H18" s="305">
        <v>53.53125</v>
      </c>
      <c r="I18" s="305">
        <v>27.950449999999996</v>
      </c>
      <c r="J18" s="305">
        <v>285.49999999999994</v>
      </c>
      <c r="K18" s="305">
        <v>0</v>
      </c>
      <c r="L18" s="305">
        <v>0</v>
      </c>
      <c r="M18" s="305">
        <v>0</v>
      </c>
      <c r="N18" s="305">
        <v>0</v>
      </c>
      <c r="O18" s="305">
        <f t="shared" si="1"/>
        <v>204.01829999999998</v>
      </c>
      <c r="P18" s="305">
        <f t="shared" si="1"/>
        <v>53.53125</v>
      </c>
      <c r="Q18" s="305">
        <f t="shared" si="1"/>
        <v>27.950449999999996</v>
      </c>
      <c r="R18" s="305">
        <f>SUM(O18:Q18)</f>
        <v>285.49999999999994</v>
      </c>
      <c r="S18" s="305">
        <f t="shared" ref="S18:S20" si="3">C18-O18</f>
        <v>67.301028000000002</v>
      </c>
      <c r="T18" s="305">
        <f t="shared" ref="T18:T20" si="4">D18-P18</f>
        <v>17.658749999999998</v>
      </c>
      <c r="U18" s="305">
        <f t="shared" ref="U18:U20" si="5">E18-Q18</f>
        <v>9.2202219999999997</v>
      </c>
      <c r="V18" s="305">
        <f>SUM(S18:U18)</f>
        <v>94.18</v>
      </c>
    </row>
    <row r="19" spans="1:28" x14ac:dyDescent="0.2">
      <c r="A19" s="169">
        <v>4</v>
      </c>
      <c r="B19" s="101" t="s">
        <v>127</v>
      </c>
      <c r="C19" s="305">
        <v>228.72916799999996</v>
      </c>
      <c r="D19" s="305">
        <v>60.015000000000001</v>
      </c>
      <c r="E19" s="305">
        <v>31.335831999999993</v>
      </c>
      <c r="F19" s="305">
        <f t="shared" si="0"/>
        <v>320.07999999999993</v>
      </c>
      <c r="G19" s="305">
        <v>222.37637399999997</v>
      </c>
      <c r="H19" s="305">
        <v>58.348124999999996</v>
      </c>
      <c r="I19" s="305">
        <v>30.465500999999996</v>
      </c>
      <c r="J19" s="305">
        <v>311.19</v>
      </c>
      <c r="K19" s="305">
        <v>0</v>
      </c>
      <c r="L19" s="305">
        <v>0</v>
      </c>
      <c r="M19" s="305">
        <v>0</v>
      </c>
      <c r="N19" s="305">
        <v>0</v>
      </c>
      <c r="O19" s="305">
        <f t="shared" si="1"/>
        <v>222.37637399999997</v>
      </c>
      <c r="P19" s="305">
        <f t="shared" si="1"/>
        <v>58.348124999999996</v>
      </c>
      <c r="Q19" s="305">
        <f t="shared" si="1"/>
        <v>30.465500999999996</v>
      </c>
      <c r="R19" s="305">
        <f>SUM(O19:Q19)</f>
        <v>311.19</v>
      </c>
      <c r="S19" s="305">
        <f t="shared" si="3"/>
        <v>6.3527939999999887</v>
      </c>
      <c r="T19" s="305">
        <f t="shared" si="4"/>
        <v>1.6668750000000045</v>
      </c>
      <c r="U19" s="305">
        <f t="shared" si="5"/>
        <v>0.87033099999999664</v>
      </c>
      <c r="V19" s="305">
        <f>SUM(S19:U19)</f>
        <v>8.8899999999999899</v>
      </c>
    </row>
    <row r="20" spans="1:28" ht="25.5" x14ac:dyDescent="0.2">
      <c r="A20" s="169">
        <v>5</v>
      </c>
      <c r="B20" s="100" t="s">
        <v>128</v>
      </c>
      <c r="C20" s="305">
        <v>3875.4187199999992</v>
      </c>
      <c r="D20" s="305">
        <v>1016.8499999999999</v>
      </c>
      <c r="E20" s="305">
        <v>530.9312799999999</v>
      </c>
      <c r="F20" s="305">
        <f t="shared" si="0"/>
        <v>5423.1999999999989</v>
      </c>
      <c r="G20" s="305">
        <v>2325.2512319999996</v>
      </c>
      <c r="H20" s="305">
        <v>610.11</v>
      </c>
      <c r="I20" s="305">
        <v>318.55876799999999</v>
      </c>
      <c r="J20" s="305">
        <v>3253.9199999999996</v>
      </c>
      <c r="K20" s="305">
        <v>1550.1674879999998</v>
      </c>
      <c r="L20" s="305">
        <v>406.74</v>
      </c>
      <c r="M20" s="305">
        <v>212.372512</v>
      </c>
      <c r="N20" s="305">
        <v>2169.2799999999997</v>
      </c>
      <c r="O20" s="305">
        <f t="shared" si="1"/>
        <v>3875.4187199999997</v>
      </c>
      <c r="P20" s="305">
        <f t="shared" si="1"/>
        <v>1016.85</v>
      </c>
      <c r="Q20" s="305">
        <f t="shared" si="1"/>
        <v>530.93128000000002</v>
      </c>
      <c r="R20" s="305">
        <f>SUM(O20:Q20)</f>
        <v>5423.2</v>
      </c>
      <c r="S20" s="305">
        <f t="shared" si="3"/>
        <v>0</v>
      </c>
      <c r="T20" s="305">
        <f t="shared" si="4"/>
        <v>0</v>
      </c>
      <c r="U20" s="305">
        <f t="shared" si="5"/>
        <v>0</v>
      </c>
      <c r="V20" s="305">
        <f>SUM(S20:U20)</f>
        <v>0</v>
      </c>
    </row>
    <row r="21" spans="1:28" x14ac:dyDescent="0.2">
      <c r="A21" s="139"/>
      <c r="B21" s="145" t="s">
        <v>85</v>
      </c>
      <c r="C21" s="305">
        <v>20448.943577999999</v>
      </c>
      <c r="D21" s="305">
        <v>5365.4868750000005</v>
      </c>
      <c r="E21" s="305">
        <v>2801.4995469999999</v>
      </c>
      <c r="F21" s="305">
        <f t="shared" si="0"/>
        <v>28615.93</v>
      </c>
      <c r="G21" s="305">
        <v>12576.609845999999</v>
      </c>
      <c r="H21" s="305">
        <v>3299.9081249999999</v>
      </c>
      <c r="I21" s="305">
        <v>1722.9920289999995</v>
      </c>
      <c r="J21" s="305">
        <v>17599.509999999998</v>
      </c>
      <c r="K21" s="305">
        <v>13776.501851999998</v>
      </c>
      <c r="L21" s="305">
        <v>3614.74125</v>
      </c>
      <c r="M21" s="305">
        <v>1887.3768979999998</v>
      </c>
      <c r="N21" s="305">
        <v>19278.62</v>
      </c>
      <c r="O21" s="305">
        <f t="shared" ref="O21:V21" si="6">SUM(O16:O20)</f>
        <v>26353.111697999993</v>
      </c>
      <c r="P21" s="305">
        <f t="shared" si="6"/>
        <v>6914.6493750000009</v>
      </c>
      <c r="Q21" s="305">
        <f t="shared" si="6"/>
        <v>3610.3689269999995</v>
      </c>
      <c r="R21" s="305">
        <f t="shared" si="6"/>
        <v>36878.129999999997</v>
      </c>
      <c r="S21" s="305">
        <f t="shared" si="6"/>
        <v>358.9936019999999</v>
      </c>
      <c r="T21" s="305">
        <f t="shared" si="6"/>
        <v>94.194375000000008</v>
      </c>
      <c r="U21" s="305">
        <f t="shared" si="6"/>
        <v>49.182022999999973</v>
      </c>
      <c r="V21" s="305">
        <f t="shared" si="6"/>
        <v>502.36999999999983</v>
      </c>
    </row>
    <row r="22" spans="1:28" ht="25.5" x14ac:dyDescent="0.2">
      <c r="A22" s="169"/>
      <c r="B22" s="102" t="s">
        <v>242</v>
      </c>
      <c r="C22" s="305"/>
      <c r="D22" s="305"/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305"/>
      <c r="P22" s="305"/>
      <c r="Q22" s="305"/>
      <c r="R22" s="305"/>
      <c r="S22" s="305"/>
      <c r="T22" s="305"/>
      <c r="U22" s="305"/>
      <c r="V22" s="305"/>
    </row>
    <row r="23" spans="1:28" x14ac:dyDescent="0.2">
      <c r="A23" s="169">
        <v>6</v>
      </c>
      <c r="B23" s="100" t="s">
        <v>182</v>
      </c>
      <c r="C23" s="305">
        <v>0</v>
      </c>
      <c r="D23" s="305">
        <v>0</v>
      </c>
      <c r="E23" s="305">
        <v>0</v>
      </c>
      <c r="F23" s="305">
        <f>SUM(C23:E23)</f>
        <v>0</v>
      </c>
      <c r="G23" s="305">
        <v>0</v>
      </c>
      <c r="H23" s="305">
        <v>0</v>
      </c>
      <c r="I23" s="305">
        <v>0</v>
      </c>
      <c r="J23" s="305">
        <v>0</v>
      </c>
      <c r="K23" s="305">
        <v>0</v>
      </c>
      <c r="L23" s="305">
        <v>0</v>
      </c>
      <c r="M23" s="305">
        <v>0</v>
      </c>
      <c r="N23" s="305">
        <v>0</v>
      </c>
      <c r="O23" s="305">
        <v>0</v>
      </c>
      <c r="P23" s="305">
        <v>0</v>
      </c>
      <c r="Q23" s="305">
        <v>0</v>
      </c>
      <c r="R23" s="305">
        <v>0</v>
      </c>
      <c r="S23" s="305">
        <f t="shared" ref="S23:S25" si="7">C23-O23</f>
        <v>0</v>
      </c>
      <c r="T23" s="305">
        <f t="shared" ref="T23:T25" si="8">D23-P23</f>
        <v>0</v>
      </c>
      <c r="U23" s="305">
        <f t="shared" ref="U23:U25" si="9">E23-Q23</f>
        <v>0</v>
      </c>
      <c r="V23" s="305">
        <f>SUM(S23:U23)</f>
        <v>0</v>
      </c>
    </row>
    <row r="24" spans="1:28" x14ac:dyDescent="0.2">
      <c r="A24" s="169">
        <v>7</v>
      </c>
      <c r="B24" s="101" t="s">
        <v>130</v>
      </c>
      <c r="C24" s="305">
        <v>622.2022199999999</v>
      </c>
      <c r="D24" s="305">
        <v>163.25625000000002</v>
      </c>
      <c r="E24" s="305">
        <v>85.241529999999997</v>
      </c>
      <c r="F24" s="305">
        <f>SUM(C24:E24)</f>
        <v>870.69999999999993</v>
      </c>
      <c r="G24" s="305">
        <v>0</v>
      </c>
      <c r="H24" s="305">
        <v>0</v>
      </c>
      <c r="I24" s="305">
        <v>0</v>
      </c>
      <c r="J24" s="305">
        <v>0</v>
      </c>
      <c r="K24" s="305">
        <v>0</v>
      </c>
      <c r="L24" s="305">
        <v>0</v>
      </c>
      <c r="M24" s="305">
        <v>0</v>
      </c>
      <c r="N24" s="305">
        <v>0</v>
      </c>
      <c r="O24" s="305">
        <v>0</v>
      </c>
      <c r="P24" s="305">
        <v>0</v>
      </c>
      <c r="Q24" s="305">
        <v>0</v>
      </c>
      <c r="R24" s="305">
        <v>0</v>
      </c>
      <c r="S24" s="305">
        <f t="shared" si="7"/>
        <v>622.2022199999999</v>
      </c>
      <c r="T24" s="305">
        <f t="shared" si="8"/>
        <v>163.25625000000002</v>
      </c>
      <c r="U24" s="305">
        <f t="shared" si="9"/>
        <v>85.241529999999997</v>
      </c>
      <c r="V24" s="305">
        <f>SUM(S24:U24)</f>
        <v>870.69999999999993</v>
      </c>
    </row>
    <row r="25" spans="1:28" x14ac:dyDescent="0.2">
      <c r="A25" s="8"/>
      <c r="B25" s="101" t="s">
        <v>85</v>
      </c>
      <c r="C25" s="305">
        <f>SUM(C23:C24)</f>
        <v>622.2022199999999</v>
      </c>
      <c r="D25" s="305">
        <f>SUM(D23:D24)</f>
        <v>163.25625000000002</v>
      </c>
      <c r="E25" s="305">
        <f>SUM(E23:E24)</f>
        <v>85.241529999999997</v>
      </c>
      <c r="F25" s="305">
        <f>SUM(C25:E25)</f>
        <v>870.69999999999993</v>
      </c>
      <c r="G25" s="305">
        <v>0</v>
      </c>
      <c r="H25" s="305">
        <v>0</v>
      </c>
      <c r="I25" s="305">
        <v>0</v>
      </c>
      <c r="J25" s="305">
        <v>0</v>
      </c>
      <c r="K25" s="305">
        <v>0</v>
      </c>
      <c r="L25" s="305">
        <v>0</v>
      </c>
      <c r="M25" s="305">
        <v>0</v>
      </c>
      <c r="N25" s="305">
        <v>0</v>
      </c>
      <c r="O25" s="305">
        <v>0</v>
      </c>
      <c r="P25" s="305">
        <v>0</v>
      </c>
      <c r="Q25" s="305">
        <v>0</v>
      </c>
      <c r="R25" s="305">
        <v>0</v>
      </c>
      <c r="S25" s="305">
        <f t="shared" si="7"/>
        <v>622.2022199999999</v>
      </c>
      <c r="T25" s="305">
        <f t="shared" si="8"/>
        <v>163.25625000000002</v>
      </c>
      <c r="U25" s="305">
        <f t="shared" si="9"/>
        <v>85.241529999999997</v>
      </c>
      <c r="V25" s="305">
        <f>SUM(S25:U25)</f>
        <v>870.69999999999993</v>
      </c>
    </row>
    <row r="26" spans="1:28" s="5" customFormat="1" x14ac:dyDescent="0.2">
      <c r="A26" s="17"/>
      <c r="B26" s="101" t="s">
        <v>32</v>
      </c>
      <c r="C26" s="326">
        <f>C25+C21</f>
        <v>21071.145797999998</v>
      </c>
      <c r="D26" s="326">
        <f t="shared" ref="D26:E26" si="10">D25+D21</f>
        <v>5528.7431250000009</v>
      </c>
      <c r="E26" s="326">
        <f t="shared" si="10"/>
        <v>2886.7410769999997</v>
      </c>
      <c r="F26" s="326">
        <f>SUM(C26:E26)</f>
        <v>29486.629999999997</v>
      </c>
      <c r="G26" s="326">
        <f t="shared" ref="G26" si="11">G25+G21</f>
        <v>12576.609845999999</v>
      </c>
      <c r="H26" s="326">
        <f t="shared" ref="H26" si="12">H25+H21</f>
        <v>3299.9081249999999</v>
      </c>
      <c r="I26" s="326">
        <f t="shared" ref="I26" si="13">I25+I21</f>
        <v>1722.9920289999995</v>
      </c>
      <c r="J26" s="326">
        <f t="shared" ref="J26" si="14">J25+J21</f>
        <v>17599.509999999998</v>
      </c>
      <c r="K26" s="326">
        <f t="shared" ref="K26" si="15">K25+K21</f>
        <v>13776.501851999998</v>
      </c>
      <c r="L26" s="326">
        <f t="shared" ref="L26" si="16">L25+L21</f>
        <v>3614.74125</v>
      </c>
      <c r="M26" s="326">
        <f t="shared" ref="M26" si="17">M25+M21</f>
        <v>1887.3768979999998</v>
      </c>
      <c r="N26" s="326">
        <f t="shared" ref="N26" si="18">N25+N21</f>
        <v>19278.62</v>
      </c>
      <c r="O26" s="326">
        <f t="shared" ref="O26" si="19">O25+O21</f>
        <v>26353.111697999993</v>
      </c>
      <c r="P26" s="326">
        <f t="shared" ref="P26" si="20">P25+P21</f>
        <v>6914.6493750000009</v>
      </c>
      <c r="Q26" s="326">
        <f t="shared" ref="Q26" si="21">Q25+Q21</f>
        <v>3610.3689269999995</v>
      </c>
      <c r="R26" s="326">
        <f t="shared" ref="R26" si="22">R25+R21</f>
        <v>36878.129999999997</v>
      </c>
      <c r="S26" s="326">
        <f t="shared" ref="S26" si="23">S25+S21</f>
        <v>981.19582199999979</v>
      </c>
      <c r="T26" s="326">
        <f t="shared" ref="T26" si="24">T25+T21</f>
        <v>257.45062500000006</v>
      </c>
      <c r="U26" s="326">
        <f t="shared" ref="U26" si="25">U25+U21</f>
        <v>134.42355299999997</v>
      </c>
      <c r="V26" s="326">
        <f t="shared" ref="V26" si="26">V25+V21</f>
        <v>1373.0699999999997</v>
      </c>
    </row>
    <row r="28" spans="1:28" s="315" customFormat="1" x14ac:dyDescent="0.2"/>
    <row r="29" spans="1:28" s="315" customFormat="1" x14ac:dyDescent="0.2"/>
    <row r="30" spans="1:28" s="315" customFormat="1" x14ac:dyDescent="0.2"/>
    <row r="31" spans="1:28" s="315" customFormat="1" x14ac:dyDescent="0.2"/>
    <row r="34" spans="18:22" ht="14.25" x14ac:dyDescent="0.2">
      <c r="R34" s="587" t="s">
        <v>868</v>
      </c>
      <c r="S34" s="587"/>
      <c r="T34" s="587"/>
      <c r="U34" s="587"/>
      <c r="V34" s="587"/>
    </row>
    <row r="35" spans="18:22" ht="14.25" x14ac:dyDescent="0.2">
      <c r="R35" s="587" t="s">
        <v>869</v>
      </c>
      <c r="S35" s="587"/>
      <c r="T35" s="587"/>
      <c r="U35" s="587"/>
      <c r="V35" s="587"/>
    </row>
  </sheetData>
  <mergeCells count="17">
    <mergeCell ref="Y17:AB17"/>
    <mergeCell ref="AB10:AD10"/>
    <mergeCell ref="A11:A12"/>
    <mergeCell ref="B11:B12"/>
    <mergeCell ref="C11:F12"/>
    <mergeCell ref="G12:J12"/>
    <mergeCell ref="K12:N12"/>
    <mergeCell ref="O12:R12"/>
    <mergeCell ref="G11:R11"/>
    <mergeCell ref="U10:V10"/>
    <mergeCell ref="S11:V12"/>
    <mergeCell ref="G2:O2"/>
    <mergeCell ref="A3:U3"/>
    <mergeCell ref="A4:U4"/>
    <mergeCell ref="A6:U6"/>
    <mergeCell ref="R35:V35"/>
    <mergeCell ref="R34:V34"/>
  </mergeCells>
  <printOptions horizontalCentered="1"/>
  <pageMargins left="0.4" right="0.28999999999999998" top="0.49" bottom="0" header="0.31496062992125984" footer="0.31496062992125984"/>
  <pageSetup paperSize="9" scale="71" orientation="landscape" r:id="rId1"/>
  <colBreaks count="1" manualBreakCount="1">
    <brk id="23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opLeftCell="A9" zoomScaleSheetLayoutView="90" workbookViewId="0">
      <selection activeCell="M46" sqref="M46"/>
    </sheetView>
  </sheetViews>
  <sheetFormatPr defaultColWidth="9.140625" defaultRowHeight="12.75" x14ac:dyDescent="0.2"/>
  <cols>
    <col min="1" max="1" width="8.5703125" style="125" customWidth="1"/>
    <col min="2" max="2" width="24.5703125" style="125" customWidth="1"/>
    <col min="3" max="4" width="15.140625" style="125" customWidth="1"/>
    <col min="5" max="16" width="9.5703125" style="125" customWidth="1"/>
    <col min="17" max="16384" width="9.140625" style="125"/>
  </cols>
  <sheetData>
    <row r="1" spans="1:16" x14ac:dyDescent="0.2">
      <c r="H1" s="803"/>
      <c r="I1" s="803"/>
      <c r="O1" s="126" t="s">
        <v>537</v>
      </c>
    </row>
    <row r="2" spans="1:16" x14ac:dyDescent="0.2">
      <c r="D2" s="803" t="s">
        <v>489</v>
      </c>
      <c r="E2" s="803"/>
      <c r="F2" s="803"/>
      <c r="G2" s="803"/>
      <c r="H2" s="191"/>
      <c r="I2" s="191"/>
      <c r="O2" s="126"/>
    </row>
    <row r="3" spans="1:16" s="127" customFormat="1" ht="15.75" x14ac:dyDescent="0.25">
      <c r="A3" s="804" t="s">
        <v>691</v>
      </c>
      <c r="B3" s="804"/>
      <c r="C3" s="804"/>
      <c r="D3" s="804"/>
      <c r="E3" s="804"/>
      <c r="F3" s="804"/>
      <c r="G3" s="804"/>
      <c r="H3" s="804"/>
      <c r="I3" s="804"/>
      <c r="J3" s="804"/>
      <c r="K3" s="804"/>
      <c r="L3" s="804"/>
      <c r="M3" s="804"/>
      <c r="N3" s="804"/>
      <c r="O3" s="804"/>
      <c r="P3" s="804"/>
    </row>
    <row r="4" spans="1:16" s="127" customFormat="1" ht="20.25" customHeight="1" x14ac:dyDescent="0.25">
      <c r="A4" s="804" t="s">
        <v>690</v>
      </c>
      <c r="B4" s="804"/>
      <c r="C4" s="804"/>
      <c r="D4" s="804"/>
      <c r="E4" s="804"/>
      <c r="F4" s="804"/>
      <c r="G4" s="804"/>
      <c r="H4" s="804"/>
      <c r="I4" s="804"/>
      <c r="J4" s="804"/>
      <c r="K4" s="804"/>
      <c r="L4" s="804"/>
      <c r="M4" s="804"/>
      <c r="N4" s="804"/>
      <c r="O4" s="804"/>
      <c r="P4" s="804"/>
    </row>
    <row r="6" spans="1:16" x14ac:dyDescent="0.2">
      <c r="A6" s="128" t="s">
        <v>883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</row>
    <row r="8" spans="1:16" s="130" customFormat="1" ht="15" customHeight="1" x14ac:dyDescent="0.2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735" t="s">
        <v>895</v>
      </c>
      <c r="O8" s="735"/>
      <c r="P8" s="735"/>
    </row>
    <row r="9" spans="1:16" s="130" customFormat="1" ht="20.25" customHeight="1" x14ac:dyDescent="0.2">
      <c r="A9" s="639" t="s">
        <v>2</v>
      </c>
      <c r="B9" s="639" t="s">
        <v>3</v>
      </c>
      <c r="C9" s="806" t="s">
        <v>278</v>
      </c>
      <c r="D9" s="806" t="s">
        <v>279</v>
      </c>
      <c r="E9" s="808" t="s">
        <v>280</v>
      </c>
      <c r="F9" s="808"/>
      <c r="G9" s="808"/>
      <c r="H9" s="808"/>
      <c r="I9" s="808"/>
      <c r="J9" s="808"/>
      <c r="K9" s="808"/>
      <c r="L9" s="808"/>
      <c r="M9" s="808"/>
      <c r="N9" s="808"/>
      <c r="O9" s="808"/>
      <c r="P9" s="808"/>
    </row>
    <row r="10" spans="1:16" s="130" customFormat="1" ht="35.25" customHeight="1" x14ac:dyDescent="0.2">
      <c r="A10" s="805"/>
      <c r="B10" s="805"/>
      <c r="C10" s="807"/>
      <c r="D10" s="807"/>
      <c r="E10" s="157" t="s">
        <v>281</v>
      </c>
      <c r="F10" s="157" t="s">
        <v>282</v>
      </c>
      <c r="G10" s="157" t="s">
        <v>283</v>
      </c>
      <c r="H10" s="157" t="s">
        <v>284</v>
      </c>
      <c r="I10" s="157" t="s">
        <v>285</v>
      </c>
      <c r="J10" s="157" t="s">
        <v>286</v>
      </c>
      <c r="K10" s="157" t="s">
        <v>287</v>
      </c>
      <c r="L10" s="157" t="s">
        <v>288</v>
      </c>
      <c r="M10" s="157" t="s">
        <v>289</v>
      </c>
      <c r="N10" s="157" t="s">
        <v>920</v>
      </c>
      <c r="O10" s="157" t="s">
        <v>921</v>
      </c>
      <c r="P10" s="157" t="s">
        <v>922</v>
      </c>
    </row>
    <row r="11" spans="1:16" s="130" customFormat="1" ht="12.75" customHeight="1" x14ac:dyDescent="0.2">
      <c r="A11" s="45">
        <v>1</v>
      </c>
      <c r="B11" s="45">
        <v>2</v>
      </c>
      <c r="C11" s="45">
        <v>3</v>
      </c>
      <c r="D11" s="45">
        <v>4</v>
      </c>
      <c r="E11" s="45">
        <v>5</v>
      </c>
      <c r="F11" s="45">
        <v>6</v>
      </c>
      <c r="G11" s="45">
        <v>7</v>
      </c>
      <c r="H11" s="45">
        <v>8</v>
      </c>
      <c r="I11" s="45">
        <v>9</v>
      </c>
      <c r="J11" s="45">
        <v>10</v>
      </c>
      <c r="K11" s="45">
        <v>11</v>
      </c>
      <c r="L11" s="45">
        <v>12</v>
      </c>
      <c r="M11" s="45">
        <v>13</v>
      </c>
      <c r="N11" s="45">
        <v>11</v>
      </c>
      <c r="O11" s="45">
        <v>12</v>
      </c>
      <c r="P11" s="45">
        <v>13</v>
      </c>
    </row>
    <row r="12" spans="1:16" s="130" customFormat="1" ht="12.75" customHeight="1" x14ac:dyDescent="0.2">
      <c r="A12" s="235">
        <v>1</v>
      </c>
      <c r="B12" s="235" t="s">
        <v>844</v>
      </c>
      <c r="C12" s="485">
        <v>1141</v>
      </c>
      <c r="D12" s="485">
        <v>1141</v>
      </c>
      <c r="E12" s="339">
        <v>1141</v>
      </c>
      <c r="F12" s="339">
        <v>1141</v>
      </c>
      <c r="G12" s="339">
        <v>1141</v>
      </c>
      <c r="H12" s="339">
        <v>1141</v>
      </c>
      <c r="I12" s="339">
        <v>1141</v>
      </c>
      <c r="J12" s="339">
        <v>1141</v>
      </c>
      <c r="K12" s="339">
        <v>1141</v>
      </c>
      <c r="L12" s="339">
        <v>1141</v>
      </c>
      <c r="M12" s="339">
        <v>1141</v>
      </c>
      <c r="N12" s="339">
        <v>1141</v>
      </c>
      <c r="O12" s="339">
        <v>1141</v>
      </c>
      <c r="P12" s="339">
        <v>1141</v>
      </c>
    </row>
    <row r="13" spans="1:16" s="130" customFormat="1" ht="12.75" customHeight="1" x14ac:dyDescent="0.2">
      <c r="A13" s="235">
        <v>2</v>
      </c>
      <c r="B13" s="235" t="s">
        <v>809</v>
      </c>
      <c r="C13" s="485">
        <v>1357</v>
      </c>
      <c r="D13" s="485">
        <v>1357</v>
      </c>
      <c r="E13" s="339">
        <v>1357</v>
      </c>
      <c r="F13" s="339">
        <v>1357</v>
      </c>
      <c r="G13" s="339">
        <v>1357</v>
      </c>
      <c r="H13" s="339">
        <v>1357</v>
      </c>
      <c r="I13" s="339">
        <v>1357</v>
      </c>
      <c r="J13" s="339">
        <v>1357</v>
      </c>
      <c r="K13" s="339">
        <v>1357</v>
      </c>
      <c r="L13" s="339">
        <v>1357</v>
      </c>
      <c r="M13" s="339">
        <v>1357</v>
      </c>
      <c r="N13" s="339">
        <v>1357</v>
      </c>
      <c r="O13" s="339">
        <v>1357</v>
      </c>
      <c r="P13" s="339">
        <v>1357</v>
      </c>
    </row>
    <row r="14" spans="1:16" s="130" customFormat="1" ht="12.75" customHeight="1" x14ac:dyDescent="0.2">
      <c r="A14" s="235">
        <v>3</v>
      </c>
      <c r="B14" s="235" t="s">
        <v>845</v>
      </c>
      <c r="C14" s="485">
        <v>866</v>
      </c>
      <c r="D14" s="485">
        <v>866</v>
      </c>
      <c r="E14" s="339">
        <v>866</v>
      </c>
      <c r="F14" s="339">
        <v>866</v>
      </c>
      <c r="G14" s="339">
        <v>866</v>
      </c>
      <c r="H14" s="339">
        <v>866</v>
      </c>
      <c r="I14" s="339">
        <v>866</v>
      </c>
      <c r="J14" s="339">
        <v>866</v>
      </c>
      <c r="K14" s="339">
        <v>866</v>
      </c>
      <c r="L14" s="339">
        <v>866</v>
      </c>
      <c r="M14" s="339">
        <v>866</v>
      </c>
      <c r="N14" s="339">
        <v>866</v>
      </c>
      <c r="O14" s="339">
        <v>866</v>
      </c>
      <c r="P14" s="339">
        <v>866</v>
      </c>
    </row>
    <row r="15" spans="1:16" s="130" customFormat="1" ht="12.75" customHeight="1" x14ac:dyDescent="0.2">
      <c r="A15" s="235">
        <v>4</v>
      </c>
      <c r="B15" s="235" t="s">
        <v>930</v>
      </c>
      <c r="C15" s="485">
        <v>816</v>
      </c>
      <c r="D15" s="485">
        <v>816</v>
      </c>
      <c r="E15" s="339">
        <v>808</v>
      </c>
      <c r="F15" s="339">
        <v>808</v>
      </c>
      <c r="G15" s="339">
        <v>808</v>
      </c>
      <c r="H15" s="339">
        <v>808</v>
      </c>
      <c r="I15" s="339">
        <v>808</v>
      </c>
      <c r="J15" s="339">
        <v>808</v>
      </c>
      <c r="K15" s="339">
        <v>808</v>
      </c>
      <c r="L15" s="339">
        <v>808</v>
      </c>
      <c r="M15" s="339">
        <v>808</v>
      </c>
      <c r="N15" s="339">
        <v>808</v>
      </c>
      <c r="O15" s="339">
        <v>808</v>
      </c>
      <c r="P15" s="339">
        <v>808</v>
      </c>
    </row>
    <row r="16" spans="1:16" s="130" customFormat="1" ht="12.75" customHeight="1" x14ac:dyDescent="0.2">
      <c r="A16" s="235">
        <v>5</v>
      </c>
      <c r="B16" s="235" t="s">
        <v>931</v>
      </c>
      <c r="C16" s="485">
        <v>553</v>
      </c>
      <c r="D16" s="485">
        <v>553</v>
      </c>
      <c r="E16" s="339">
        <v>549</v>
      </c>
      <c r="F16" s="339">
        <v>549</v>
      </c>
      <c r="G16" s="339">
        <v>549</v>
      </c>
      <c r="H16" s="339">
        <v>549</v>
      </c>
      <c r="I16" s="339">
        <v>549</v>
      </c>
      <c r="J16" s="339">
        <v>549</v>
      </c>
      <c r="K16" s="339">
        <v>549</v>
      </c>
      <c r="L16" s="339">
        <v>549</v>
      </c>
      <c r="M16" s="339">
        <v>549</v>
      </c>
      <c r="N16" s="339">
        <v>549</v>
      </c>
      <c r="O16" s="339">
        <v>549</v>
      </c>
      <c r="P16" s="339">
        <v>549</v>
      </c>
    </row>
    <row r="17" spans="1:16" s="130" customFormat="1" ht="12.75" customHeight="1" x14ac:dyDescent="0.2">
      <c r="A17" s="235">
        <v>6</v>
      </c>
      <c r="B17" s="235" t="s">
        <v>812</v>
      </c>
      <c r="C17" s="485">
        <v>932</v>
      </c>
      <c r="D17" s="485">
        <v>925</v>
      </c>
      <c r="E17" s="339">
        <v>923</v>
      </c>
      <c r="F17" s="339">
        <v>922</v>
      </c>
      <c r="G17" s="339">
        <v>919</v>
      </c>
      <c r="H17" s="339">
        <v>919</v>
      </c>
      <c r="I17" s="339">
        <v>919</v>
      </c>
      <c r="J17" s="339">
        <v>919</v>
      </c>
      <c r="K17" s="339">
        <v>919</v>
      </c>
      <c r="L17" s="339">
        <v>919</v>
      </c>
      <c r="M17" s="339">
        <v>919</v>
      </c>
      <c r="N17" s="339">
        <v>919</v>
      </c>
      <c r="O17" s="339">
        <v>919</v>
      </c>
      <c r="P17" s="339">
        <v>919</v>
      </c>
    </row>
    <row r="18" spans="1:16" s="130" customFormat="1" ht="12.75" customHeight="1" x14ac:dyDescent="0.2">
      <c r="A18" s="235">
        <v>7</v>
      </c>
      <c r="B18" s="235" t="s">
        <v>813</v>
      </c>
      <c r="C18" s="485">
        <v>469</v>
      </c>
      <c r="D18" s="485">
        <v>469</v>
      </c>
      <c r="E18" s="339">
        <v>467</v>
      </c>
      <c r="F18" s="339">
        <v>467</v>
      </c>
      <c r="G18" s="339">
        <v>467</v>
      </c>
      <c r="H18" s="339">
        <v>467</v>
      </c>
      <c r="I18" s="339">
        <v>467</v>
      </c>
      <c r="J18" s="339">
        <v>467</v>
      </c>
      <c r="K18" s="339">
        <v>467</v>
      </c>
      <c r="L18" s="339">
        <v>467</v>
      </c>
      <c r="M18" s="339">
        <v>467</v>
      </c>
      <c r="N18" s="339">
        <v>467</v>
      </c>
      <c r="O18" s="339">
        <v>467</v>
      </c>
      <c r="P18" s="339">
        <v>467</v>
      </c>
    </row>
    <row r="19" spans="1:16" s="130" customFormat="1" ht="12.75" customHeight="1" x14ac:dyDescent="0.2">
      <c r="A19" s="235">
        <v>8</v>
      </c>
      <c r="B19" s="235" t="s">
        <v>814</v>
      </c>
      <c r="C19" s="485">
        <v>1029</v>
      </c>
      <c r="D19" s="485">
        <v>1018</v>
      </c>
      <c r="E19" s="339">
        <v>1018</v>
      </c>
      <c r="F19" s="339">
        <v>1018</v>
      </c>
      <c r="G19" s="339">
        <v>1018</v>
      </c>
      <c r="H19" s="339">
        <v>1018</v>
      </c>
      <c r="I19" s="339">
        <v>1018</v>
      </c>
      <c r="J19" s="339">
        <v>1018</v>
      </c>
      <c r="K19" s="339">
        <v>1018</v>
      </c>
      <c r="L19" s="339">
        <v>1018</v>
      </c>
      <c r="M19" s="339">
        <v>1018</v>
      </c>
      <c r="N19" s="339">
        <v>1018</v>
      </c>
      <c r="O19" s="339">
        <v>1018</v>
      </c>
      <c r="P19" s="339">
        <v>1018</v>
      </c>
    </row>
    <row r="20" spans="1:16" s="130" customFormat="1" ht="12.75" customHeight="1" x14ac:dyDescent="0.2">
      <c r="A20" s="235">
        <v>9</v>
      </c>
      <c r="B20" s="235" t="s">
        <v>815</v>
      </c>
      <c r="C20" s="485">
        <v>655</v>
      </c>
      <c r="D20" s="485">
        <v>655</v>
      </c>
      <c r="E20" s="339">
        <v>653</v>
      </c>
      <c r="F20" s="339">
        <v>653</v>
      </c>
      <c r="G20" s="339">
        <v>653</v>
      </c>
      <c r="H20" s="339">
        <v>653</v>
      </c>
      <c r="I20" s="339">
        <v>653</v>
      </c>
      <c r="J20" s="339">
        <v>653</v>
      </c>
      <c r="K20" s="339">
        <v>653</v>
      </c>
      <c r="L20" s="339">
        <v>653</v>
      </c>
      <c r="M20" s="339">
        <v>653</v>
      </c>
      <c r="N20" s="339">
        <v>653</v>
      </c>
      <c r="O20" s="339">
        <v>653</v>
      </c>
      <c r="P20" s="339">
        <v>653</v>
      </c>
    </row>
    <row r="21" spans="1:16" s="130" customFormat="1" ht="12.75" customHeight="1" x14ac:dyDescent="0.2">
      <c r="A21" s="235">
        <v>10</v>
      </c>
      <c r="B21" s="235" t="s">
        <v>816</v>
      </c>
      <c r="C21" s="485">
        <v>1308</v>
      </c>
      <c r="D21" s="485">
        <v>1295</v>
      </c>
      <c r="E21" s="339">
        <v>1291</v>
      </c>
      <c r="F21" s="339">
        <v>1291</v>
      </c>
      <c r="G21" s="339">
        <v>1291</v>
      </c>
      <c r="H21" s="339">
        <v>1291</v>
      </c>
      <c r="I21" s="339">
        <v>1291</v>
      </c>
      <c r="J21" s="339">
        <v>1291</v>
      </c>
      <c r="K21" s="339">
        <v>1291</v>
      </c>
      <c r="L21" s="339">
        <v>1291</v>
      </c>
      <c r="M21" s="339">
        <v>1291</v>
      </c>
      <c r="N21" s="339">
        <v>1291</v>
      </c>
      <c r="O21" s="339">
        <v>1291</v>
      </c>
      <c r="P21" s="339">
        <v>1290</v>
      </c>
    </row>
    <row r="22" spans="1:16" s="130" customFormat="1" ht="12.75" customHeight="1" x14ac:dyDescent="0.2">
      <c r="A22" s="235">
        <v>11</v>
      </c>
      <c r="B22" s="235" t="s">
        <v>932</v>
      </c>
      <c r="C22" s="485">
        <v>1066</v>
      </c>
      <c r="D22" s="485">
        <v>1027</v>
      </c>
      <c r="E22" s="339">
        <v>1009</v>
      </c>
      <c r="F22" s="339">
        <v>1009</v>
      </c>
      <c r="G22" s="339">
        <v>1009</v>
      </c>
      <c r="H22" s="339">
        <v>1009</v>
      </c>
      <c r="I22" s="339">
        <v>1009</v>
      </c>
      <c r="J22" s="339">
        <v>1009</v>
      </c>
      <c r="K22" s="339">
        <v>1009</v>
      </c>
      <c r="L22" s="339">
        <v>1009</v>
      </c>
      <c r="M22" s="339">
        <v>1009</v>
      </c>
      <c r="N22" s="339">
        <v>1009</v>
      </c>
      <c r="O22" s="339">
        <v>1009</v>
      </c>
      <c r="P22" s="339">
        <v>1009</v>
      </c>
    </row>
    <row r="23" spans="1:16" s="130" customFormat="1" ht="12.75" customHeight="1" x14ac:dyDescent="0.2">
      <c r="A23" s="235">
        <v>12</v>
      </c>
      <c r="B23" s="235" t="s">
        <v>817</v>
      </c>
      <c r="C23" s="485">
        <v>1081</v>
      </c>
      <c r="D23" s="485">
        <v>1072</v>
      </c>
      <c r="E23" s="339">
        <v>1069</v>
      </c>
      <c r="F23" s="339">
        <v>1069</v>
      </c>
      <c r="G23" s="339">
        <v>1069</v>
      </c>
      <c r="H23" s="339">
        <v>1069</v>
      </c>
      <c r="I23" s="339">
        <v>1069</v>
      </c>
      <c r="J23" s="339">
        <v>1069</v>
      </c>
      <c r="K23" s="339">
        <v>1069</v>
      </c>
      <c r="L23" s="339">
        <v>1069</v>
      </c>
      <c r="M23" s="339">
        <v>1069</v>
      </c>
      <c r="N23" s="339">
        <v>1069</v>
      </c>
      <c r="O23" s="339">
        <v>1069</v>
      </c>
      <c r="P23" s="339">
        <v>1067</v>
      </c>
    </row>
    <row r="24" spans="1:16" s="130" customFormat="1" ht="12.75" customHeight="1" x14ac:dyDescent="0.2">
      <c r="A24" s="235">
        <v>13</v>
      </c>
      <c r="B24" s="235" t="s">
        <v>933</v>
      </c>
      <c r="C24" s="485">
        <v>1361</v>
      </c>
      <c r="D24" s="485">
        <v>1361</v>
      </c>
      <c r="E24" s="339">
        <v>1361</v>
      </c>
      <c r="F24" s="339">
        <v>1361</v>
      </c>
      <c r="G24" s="339">
        <v>1361</v>
      </c>
      <c r="H24" s="339">
        <v>1361</v>
      </c>
      <c r="I24" s="339">
        <v>1361</v>
      </c>
      <c r="J24" s="339">
        <v>1361</v>
      </c>
      <c r="K24" s="339">
        <v>1361</v>
      </c>
      <c r="L24" s="339">
        <v>1361</v>
      </c>
      <c r="M24" s="339">
        <v>1361</v>
      </c>
      <c r="N24" s="339">
        <v>1361</v>
      </c>
      <c r="O24" s="339">
        <v>1361</v>
      </c>
      <c r="P24" s="339">
        <v>1361</v>
      </c>
    </row>
    <row r="25" spans="1:16" s="130" customFormat="1" ht="12.75" customHeight="1" x14ac:dyDescent="0.2">
      <c r="A25" s="235">
        <v>14</v>
      </c>
      <c r="B25" s="235" t="s">
        <v>847</v>
      </c>
      <c r="C25" s="485">
        <v>773</v>
      </c>
      <c r="D25" s="485">
        <v>771</v>
      </c>
      <c r="E25" s="339">
        <v>771</v>
      </c>
      <c r="F25" s="339">
        <v>771</v>
      </c>
      <c r="G25" s="339">
        <v>771</v>
      </c>
      <c r="H25" s="339">
        <v>771</v>
      </c>
      <c r="I25" s="339">
        <v>771</v>
      </c>
      <c r="J25" s="339">
        <v>771</v>
      </c>
      <c r="K25" s="339">
        <v>771</v>
      </c>
      <c r="L25" s="339">
        <v>771</v>
      </c>
      <c r="M25" s="339">
        <v>771</v>
      </c>
      <c r="N25" s="339">
        <v>771</v>
      </c>
      <c r="O25" s="339">
        <v>771</v>
      </c>
      <c r="P25" s="339">
        <v>771</v>
      </c>
    </row>
    <row r="26" spans="1:16" s="130" customFormat="1" ht="12.75" customHeight="1" x14ac:dyDescent="0.2">
      <c r="A26" s="235">
        <v>15</v>
      </c>
      <c r="B26" s="235" t="s">
        <v>819</v>
      </c>
      <c r="C26" s="485">
        <v>899</v>
      </c>
      <c r="D26" s="485">
        <v>895</v>
      </c>
      <c r="E26" s="339">
        <v>895</v>
      </c>
      <c r="F26" s="339">
        <v>895</v>
      </c>
      <c r="G26" s="339">
        <v>895</v>
      </c>
      <c r="H26" s="339">
        <v>895</v>
      </c>
      <c r="I26" s="339">
        <v>895</v>
      </c>
      <c r="J26" s="339">
        <v>895</v>
      </c>
      <c r="K26" s="339">
        <v>895</v>
      </c>
      <c r="L26" s="339">
        <v>895</v>
      </c>
      <c r="M26" s="339">
        <v>895</v>
      </c>
      <c r="N26" s="339">
        <v>895</v>
      </c>
      <c r="O26" s="339">
        <v>895</v>
      </c>
      <c r="P26" s="339">
        <v>895</v>
      </c>
    </row>
    <row r="27" spans="1:16" s="130" customFormat="1" ht="12.75" customHeight="1" x14ac:dyDescent="0.2">
      <c r="A27" s="235">
        <v>16</v>
      </c>
      <c r="B27" s="235" t="s">
        <v>934</v>
      </c>
      <c r="C27" s="485">
        <v>522</v>
      </c>
      <c r="D27" s="485">
        <v>522</v>
      </c>
      <c r="E27" s="339">
        <v>521</v>
      </c>
      <c r="F27" s="339">
        <v>521</v>
      </c>
      <c r="G27" s="339">
        <v>521</v>
      </c>
      <c r="H27" s="339">
        <v>521</v>
      </c>
      <c r="I27" s="339">
        <v>521</v>
      </c>
      <c r="J27" s="339">
        <v>521</v>
      </c>
      <c r="K27" s="339">
        <v>521</v>
      </c>
      <c r="L27" s="339">
        <v>521</v>
      </c>
      <c r="M27" s="339">
        <v>521</v>
      </c>
      <c r="N27" s="339">
        <v>521</v>
      </c>
      <c r="O27" s="339">
        <v>521</v>
      </c>
      <c r="P27" s="339">
        <v>521</v>
      </c>
    </row>
    <row r="28" spans="1:16" x14ac:dyDescent="0.2">
      <c r="A28" s="235">
        <v>17</v>
      </c>
      <c r="B28" s="235" t="s">
        <v>821</v>
      </c>
      <c r="C28" s="419">
        <v>840</v>
      </c>
      <c r="D28" s="419">
        <v>840</v>
      </c>
      <c r="E28" s="421">
        <v>840</v>
      </c>
      <c r="F28" s="421">
        <v>840</v>
      </c>
      <c r="G28" s="421">
        <v>840</v>
      </c>
      <c r="H28" s="421">
        <v>840</v>
      </c>
      <c r="I28" s="421">
        <v>840</v>
      </c>
      <c r="J28" s="421">
        <v>840</v>
      </c>
      <c r="K28" s="421">
        <v>840</v>
      </c>
      <c r="L28" s="421">
        <v>840</v>
      </c>
      <c r="M28" s="421">
        <v>840</v>
      </c>
      <c r="N28" s="421">
        <v>840</v>
      </c>
      <c r="O28" s="421">
        <v>840</v>
      </c>
      <c r="P28" s="421">
        <v>840</v>
      </c>
    </row>
    <row r="29" spans="1:16" x14ac:dyDescent="0.2">
      <c r="A29" s="235">
        <v>18</v>
      </c>
      <c r="B29" s="235" t="s">
        <v>822</v>
      </c>
      <c r="C29" s="419">
        <v>1454</v>
      </c>
      <c r="D29" s="419">
        <v>1452</v>
      </c>
      <c r="E29" s="421">
        <v>1452</v>
      </c>
      <c r="F29" s="421">
        <v>1452</v>
      </c>
      <c r="G29" s="421">
        <v>1452</v>
      </c>
      <c r="H29" s="421">
        <v>1452</v>
      </c>
      <c r="I29" s="421">
        <v>1452</v>
      </c>
      <c r="J29" s="421">
        <v>1452</v>
      </c>
      <c r="K29" s="421">
        <v>1452</v>
      </c>
      <c r="L29" s="421">
        <v>1452</v>
      </c>
      <c r="M29" s="421">
        <v>1452</v>
      </c>
      <c r="N29" s="421">
        <v>1452</v>
      </c>
      <c r="O29" s="421">
        <v>1452</v>
      </c>
      <c r="P29" s="421">
        <v>1452</v>
      </c>
    </row>
    <row r="30" spans="1:16" x14ac:dyDescent="0.2">
      <c r="A30" s="235">
        <v>19</v>
      </c>
      <c r="B30" s="235" t="s">
        <v>848</v>
      </c>
      <c r="C30" s="419">
        <v>774</v>
      </c>
      <c r="D30" s="419">
        <v>773</v>
      </c>
      <c r="E30" s="421">
        <v>771</v>
      </c>
      <c r="F30" s="421">
        <v>771</v>
      </c>
      <c r="G30" s="421">
        <v>771</v>
      </c>
      <c r="H30" s="421">
        <v>771</v>
      </c>
      <c r="I30" s="421">
        <v>771</v>
      </c>
      <c r="J30" s="421">
        <v>771</v>
      </c>
      <c r="K30" s="421">
        <v>771</v>
      </c>
      <c r="L30" s="421">
        <v>771</v>
      </c>
      <c r="M30" s="421">
        <v>771</v>
      </c>
      <c r="N30" s="421">
        <v>771</v>
      </c>
      <c r="O30" s="421">
        <v>771</v>
      </c>
      <c r="P30" s="421">
        <v>771</v>
      </c>
    </row>
    <row r="31" spans="1:16" s="80" customFormat="1" ht="12.75" customHeight="1" x14ac:dyDescent="0.2">
      <c r="A31" s="235">
        <v>20</v>
      </c>
      <c r="B31" s="235" t="s">
        <v>823</v>
      </c>
      <c r="C31" s="419">
        <v>1186</v>
      </c>
      <c r="D31" s="419">
        <v>1186</v>
      </c>
      <c r="E31" s="421">
        <v>1186</v>
      </c>
      <c r="F31" s="421">
        <v>1186</v>
      </c>
      <c r="G31" s="421">
        <v>1186</v>
      </c>
      <c r="H31" s="421">
        <v>1186</v>
      </c>
      <c r="I31" s="421">
        <v>1186</v>
      </c>
      <c r="J31" s="421">
        <v>1186</v>
      </c>
      <c r="K31" s="421">
        <v>1186</v>
      </c>
      <c r="L31" s="421">
        <v>1186</v>
      </c>
      <c r="M31" s="421">
        <v>1186</v>
      </c>
      <c r="N31" s="421">
        <v>1186</v>
      </c>
      <c r="O31" s="421">
        <v>1186</v>
      </c>
      <c r="P31" s="421">
        <v>1186</v>
      </c>
    </row>
    <row r="32" spans="1:16" s="80" customFormat="1" ht="12.75" customHeight="1" x14ac:dyDescent="0.2">
      <c r="A32" s="235">
        <v>21</v>
      </c>
      <c r="B32" s="235" t="s">
        <v>824</v>
      </c>
      <c r="C32" s="420">
        <v>591</v>
      </c>
      <c r="D32" s="420">
        <v>591</v>
      </c>
      <c r="E32" s="422">
        <v>589</v>
      </c>
      <c r="F32" s="422">
        <v>587</v>
      </c>
      <c r="G32" s="422">
        <v>583</v>
      </c>
      <c r="H32" s="422">
        <v>583</v>
      </c>
      <c r="I32" s="422">
        <v>583</v>
      </c>
      <c r="J32" s="421">
        <v>583</v>
      </c>
      <c r="K32" s="421">
        <v>583</v>
      </c>
      <c r="L32" s="421">
        <v>583</v>
      </c>
      <c r="M32" s="421">
        <v>583</v>
      </c>
      <c r="N32" s="421">
        <v>583</v>
      </c>
      <c r="O32" s="421">
        <v>583</v>
      </c>
      <c r="P32" s="421">
        <v>583</v>
      </c>
    </row>
    <row r="33" spans="1:16" s="80" customFormat="1" ht="13.15" customHeight="1" x14ac:dyDescent="0.2">
      <c r="A33" s="235">
        <v>22</v>
      </c>
      <c r="B33" s="235" t="s">
        <v>825</v>
      </c>
      <c r="C33" s="420">
        <v>499</v>
      </c>
      <c r="D33" s="420">
        <v>499</v>
      </c>
      <c r="E33" s="422">
        <v>499</v>
      </c>
      <c r="F33" s="422">
        <v>499</v>
      </c>
      <c r="G33" s="422">
        <v>499</v>
      </c>
      <c r="H33" s="422">
        <v>499</v>
      </c>
      <c r="I33" s="422">
        <v>499</v>
      </c>
      <c r="J33" s="421">
        <v>499</v>
      </c>
      <c r="K33" s="421">
        <v>499</v>
      </c>
      <c r="L33" s="421">
        <v>499</v>
      </c>
      <c r="M33" s="421">
        <v>499</v>
      </c>
      <c r="N33" s="421">
        <v>499</v>
      </c>
      <c r="O33" s="421">
        <v>499</v>
      </c>
      <c r="P33" s="421">
        <v>499</v>
      </c>
    </row>
    <row r="34" spans="1:16" ht="12.75" customHeight="1" x14ac:dyDescent="0.2">
      <c r="A34" s="235">
        <v>23</v>
      </c>
      <c r="B34" s="235" t="s">
        <v>935</v>
      </c>
      <c r="C34" s="419">
        <v>1281</v>
      </c>
      <c r="D34" s="419">
        <v>1281</v>
      </c>
      <c r="E34" s="421">
        <v>1281</v>
      </c>
      <c r="F34" s="421">
        <v>1281</v>
      </c>
      <c r="G34" s="421">
        <v>1281</v>
      </c>
      <c r="H34" s="421">
        <v>1281</v>
      </c>
      <c r="I34" s="421">
        <v>1281</v>
      </c>
      <c r="J34" s="421">
        <v>1281</v>
      </c>
      <c r="K34" s="421">
        <v>1281</v>
      </c>
      <c r="L34" s="421">
        <v>1281</v>
      </c>
      <c r="M34" s="421">
        <v>1281</v>
      </c>
      <c r="N34" s="421">
        <v>1281</v>
      </c>
      <c r="O34" s="421">
        <v>1281</v>
      </c>
      <c r="P34" s="421">
        <v>1281</v>
      </c>
    </row>
    <row r="35" spans="1:16" x14ac:dyDescent="0.2">
      <c r="A35" s="235">
        <v>24</v>
      </c>
      <c r="B35" s="235" t="s">
        <v>827</v>
      </c>
      <c r="C35" s="419">
        <v>1284</v>
      </c>
      <c r="D35" s="419">
        <v>1284</v>
      </c>
      <c r="E35" s="421">
        <v>1284</v>
      </c>
      <c r="F35" s="421">
        <v>1284</v>
      </c>
      <c r="G35" s="421">
        <v>1284</v>
      </c>
      <c r="H35" s="421">
        <v>1284</v>
      </c>
      <c r="I35" s="421">
        <v>1284</v>
      </c>
      <c r="J35" s="421">
        <v>1284</v>
      </c>
      <c r="K35" s="421">
        <v>1284</v>
      </c>
      <c r="L35" s="421">
        <v>1284</v>
      </c>
      <c r="M35" s="421">
        <v>1284</v>
      </c>
      <c r="N35" s="421">
        <v>1284</v>
      </c>
      <c r="O35" s="421">
        <v>1284</v>
      </c>
      <c r="P35" s="421">
        <v>1284</v>
      </c>
    </row>
    <row r="36" spans="1:16" x14ac:dyDescent="0.2">
      <c r="A36" s="235">
        <v>25</v>
      </c>
      <c r="B36" s="235" t="s">
        <v>828</v>
      </c>
      <c r="C36" s="419">
        <v>1007</v>
      </c>
      <c r="D36" s="419">
        <v>999</v>
      </c>
      <c r="E36" s="421">
        <v>999</v>
      </c>
      <c r="F36" s="421">
        <v>999</v>
      </c>
      <c r="G36" s="421">
        <v>999</v>
      </c>
      <c r="H36" s="421">
        <v>999</v>
      </c>
      <c r="I36" s="421">
        <v>999</v>
      </c>
      <c r="J36" s="421">
        <v>999</v>
      </c>
      <c r="K36" s="421">
        <v>999</v>
      </c>
      <c r="L36" s="421">
        <v>999</v>
      </c>
      <c r="M36" s="421">
        <v>999</v>
      </c>
      <c r="N36" s="421">
        <v>999</v>
      </c>
      <c r="O36" s="421">
        <v>999</v>
      </c>
      <c r="P36" s="421">
        <v>999</v>
      </c>
    </row>
    <row r="37" spans="1:16" x14ac:dyDescent="0.2">
      <c r="A37" s="235">
        <v>26</v>
      </c>
      <c r="B37" s="235" t="s">
        <v>829</v>
      </c>
      <c r="C37" s="419">
        <v>989</v>
      </c>
      <c r="D37" s="419">
        <v>989</v>
      </c>
      <c r="E37" s="421">
        <v>989</v>
      </c>
      <c r="F37" s="421">
        <v>989</v>
      </c>
      <c r="G37" s="421">
        <v>989</v>
      </c>
      <c r="H37" s="421">
        <v>989</v>
      </c>
      <c r="I37" s="421">
        <v>989</v>
      </c>
      <c r="J37" s="421">
        <v>989</v>
      </c>
      <c r="K37" s="421">
        <v>989</v>
      </c>
      <c r="L37" s="421">
        <v>989</v>
      </c>
      <c r="M37" s="421">
        <v>989</v>
      </c>
      <c r="N37" s="421">
        <v>989</v>
      </c>
      <c r="O37" s="421">
        <v>989</v>
      </c>
      <c r="P37" s="421">
        <v>988</v>
      </c>
    </row>
    <row r="38" spans="1:16" x14ac:dyDescent="0.2">
      <c r="A38" s="235">
        <v>27</v>
      </c>
      <c r="B38" s="235" t="s">
        <v>830</v>
      </c>
      <c r="C38" s="419">
        <v>1065</v>
      </c>
      <c r="D38" s="419">
        <v>1062</v>
      </c>
      <c r="E38" s="421">
        <v>1061</v>
      </c>
      <c r="F38" s="421">
        <v>1061</v>
      </c>
      <c r="G38" s="421">
        <v>1061</v>
      </c>
      <c r="H38" s="421">
        <v>1061</v>
      </c>
      <c r="I38" s="421">
        <v>1061</v>
      </c>
      <c r="J38" s="421">
        <v>1061</v>
      </c>
      <c r="K38" s="421">
        <v>1061</v>
      </c>
      <c r="L38" s="421">
        <v>1061</v>
      </c>
      <c r="M38" s="421">
        <v>1061</v>
      </c>
      <c r="N38" s="421">
        <v>1061</v>
      </c>
      <c r="O38" s="421">
        <v>1061</v>
      </c>
      <c r="P38" s="421">
        <v>1059</v>
      </c>
    </row>
    <row r="39" spans="1:16" x14ac:dyDescent="0.2">
      <c r="A39" s="235">
        <v>28</v>
      </c>
      <c r="B39" s="460" t="s">
        <v>831</v>
      </c>
      <c r="C39" s="419">
        <v>523</v>
      </c>
      <c r="D39" s="419">
        <v>523</v>
      </c>
      <c r="E39" s="421">
        <v>516</v>
      </c>
      <c r="F39" s="421">
        <v>514</v>
      </c>
      <c r="G39" s="421">
        <v>514</v>
      </c>
      <c r="H39" s="421">
        <v>514</v>
      </c>
      <c r="I39" s="421">
        <v>514</v>
      </c>
      <c r="J39" s="421">
        <v>514</v>
      </c>
      <c r="K39" s="421">
        <v>514</v>
      </c>
      <c r="L39" s="421">
        <v>514</v>
      </c>
      <c r="M39" s="421">
        <v>514</v>
      </c>
      <c r="N39" s="421">
        <v>514</v>
      </c>
      <c r="O39" s="421">
        <v>514</v>
      </c>
      <c r="P39" s="421">
        <v>514</v>
      </c>
    </row>
    <row r="40" spans="1:16" x14ac:dyDescent="0.2">
      <c r="A40" s="235">
        <v>29</v>
      </c>
      <c r="B40" s="460" t="s">
        <v>936</v>
      </c>
      <c r="C40" s="419">
        <v>874</v>
      </c>
      <c r="D40" s="419">
        <v>866</v>
      </c>
      <c r="E40" s="421">
        <v>866</v>
      </c>
      <c r="F40" s="421">
        <v>866</v>
      </c>
      <c r="G40" s="421">
        <v>864</v>
      </c>
      <c r="H40" s="421">
        <v>720</v>
      </c>
      <c r="I40" s="421">
        <v>720</v>
      </c>
      <c r="J40" s="421">
        <v>720</v>
      </c>
      <c r="K40" s="421">
        <v>720</v>
      </c>
      <c r="L40" s="421">
        <v>720</v>
      </c>
      <c r="M40" s="421">
        <v>720</v>
      </c>
      <c r="N40" s="421">
        <v>720</v>
      </c>
      <c r="O40" s="421">
        <v>720</v>
      </c>
      <c r="P40" s="421">
        <v>720</v>
      </c>
    </row>
    <row r="41" spans="1:16" x14ac:dyDescent="0.2">
      <c r="A41" s="235">
        <v>30</v>
      </c>
      <c r="B41" s="460" t="s">
        <v>937</v>
      </c>
      <c r="C41" s="419">
        <v>441</v>
      </c>
      <c r="D41" s="419">
        <v>438</v>
      </c>
      <c r="E41" s="421">
        <v>433</v>
      </c>
      <c r="F41" s="421">
        <v>433</v>
      </c>
      <c r="G41" s="421">
        <v>433</v>
      </c>
      <c r="H41" s="421">
        <v>433</v>
      </c>
      <c r="I41" s="421">
        <v>433</v>
      </c>
      <c r="J41" s="421">
        <v>433</v>
      </c>
      <c r="K41" s="421">
        <v>433</v>
      </c>
      <c r="L41" s="421">
        <v>433</v>
      </c>
      <c r="M41" s="421">
        <v>433</v>
      </c>
      <c r="N41" s="421">
        <v>431</v>
      </c>
      <c r="O41" s="421">
        <v>431</v>
      </c>
      <c r="P41" s="421">
        <v>429</v>
      </c>
    </row>
    <row r="42" spans="1:16" x14ac:dyDescent="0.2">
      <c r="A42" s="235">
        <v>31</v>
      </c>
      <c r="B42" s="460" t="s">
        <v>834</v>
      </c>
      <c r="C42" s="419">
        <v>730</v>
      </c>
      <c r="D42" s="419">
        <v>725</v>
      </c>
      <c r="E42" s="421">
        <v>725</v>
      </c>
      <c r="F42" s="421">
        <v>725</v>
      </c>
      <c r="G42" s="421">
        <v>725</v>
      </c>
      <c r="H42" s="421">
        <v>725</v>
      </c>
      <c r="I42" s="421">
        <v>725</v>
      </c>
      <c r="J42" s="421">
        <v>725</v>
      </c>
      <c r="K42" s="421">
        <v>725</v>
      </c>
      <c r="L42" s="421">
        <v>725</v>
      </c>
      <c r="M42" s="421">
        <v>725</v>
      </c>
      <c r="N42" s="421">
        <v>725</v>
      </c>
      <c r="O42" s="421">
        <v>725</v>
      </c>
      <c r="P42" s="421">
        <v>725</v>
      </c>
    </row>
    <row r="43" spans="1:16" x14ac:dyDescent="0.2">
      <c r="A43" s="461" t="s">
        <v>16</v>
      </c>
      <c r="B43" s="461">
        <v>28369</v>
      </c>
      <c r="C43" s="82">
        <v>28366</v>
      </c>
      <c r="D43" s="82">
        <v>28251</v>
      </c>
      <c r="E43" s="82">
        <v>28190</v>
      </c>
      <c r="F43" s="82">
        <v>28185</v>
      </c>
      <c r="G43" s="82">
        <v>28176</v>
      </c>
      <c r="H43" s="82">
        <v>28032</v>
      </c>
      <c r="I43" s="82">
        <v>28032</v>
      </c>
      <c r="J43" s="82">
        <v>28032</v>
      </c>
      <c r="K43" s="82">
        <v>28032</v>
      </c>
      <c r="L43" s="82">
        <v>28032</v>
      </c>
      <c r="M43" s="82">
        <v>28032</v>
      </c>
      <c r="N43" s="82">
        <v>28030</v>
      </c>
      <c r="O43" s="82">
        <v>28030</v>
      </c>
      <c r="P43" s="82">
        <v>28022</v>
      </c>
    </row>
    <row r="48" spans="1:16" ht="14.25" x14ac:dyDescent="0.2">
      <c r="I48" s="587" t="s">
        <v>868</v>
      </c>
      <c r="J48" s="587"/>
      <c r="K48" s="587"/>
      <c r="L48" s="587"/>
      <c r="M48" s="587"/>
      <c r="N48" s="587"/>
      <c r="O48" s="587"/>
      <c r="P48" s="587"/>
    </row>
    <row r="49" spans="9:16" ht="14.25" x14ac:dyDescent="0.2">
      <c r="I49" s="587" t="s">
        <v>869</v>
      </c>
      <c r="J49" s="587"/>
      <c r="K49" s="587"/>
      <c r="L49" s="587"/>
      <c r="M49" s="587"/>
      <c r="N49" s="587"/>
      <c r="O49" s="587"/>
      <c r="P49" s="587"/>
    </row>
  </sheetData>
  <mergeCells count="12">
    <mergeCell ref="I48:P48"/>
    <mergeCell ref="I49:P49"/>
    <mergeCell ref="H1:I1"/>
    <mergeCell ref="A3:P3"/>
    <mergeCell ref="A4:P4"/>
    <mergeCell ref="N8:P8"/>
    <mergeCell ref="A9:A10"/>
    <mergeCell ref="B9:B10"/>
    <mergeCell ref="D2:G2"/>
    <mergeCell ref="C9:C10"/>
    <mergeCell ref="D9:D10"/>
    <mergeCell ref="E9:P9"/>
  </mergeCells>
  <printOptions horizontalCentered="1"/>
  <pageMargins left="0.38" right="0.44" top="0.48" bottom="0" header="0.31496062992125984" footer="0.31496062992125984"/>
  <pageSetup paperSize="9" scale="7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opLeftCell="A9" zoomScaleSheetLayoutView="90" workbookViewId="0">
      <selection activeCell="M46" sqref="M46"/>
    </sheetView>
  </sheetViews>
  <sheetFormatPr defaultColWidth="9.140625" defaultRowHeight="12.75" x14ac:dyDescent="0.2"/>
  <cols>
    <col min="1" max="1" width="8.5703125" style="125" customWidth="1"/>
    <col min="2" max="2" width="17.85546875" style="125" customWidth="1"/>
    <col min="3" max="3" width="11.140625" style="125" customWidth="1"/>
    <col min="4" max="4" width="17.140625" style="125" customWidth="1"/>
    <col min="5" max="6" width="9.140625" style="125" customWidth="1"/>
    <col min="7" max="7" width="7.85546875" style="125" customWidth="1"/>
    <col min="8" max="8" width="8.42578125" style="125" customWidth="1"/>
    <col min="9" max="9" width="9.28515625" style="125" customWidth="1"/>
    <col min="10" max="13" width="10.28515625" style="125" customWidth="1"/>
    <col min="14" max="14" width="9.140625" style="125" customWidth="1"/>
    <col min="15" max="15" width="10.140625" style="125" customWidth="1"/>
    <col min="16" max="16" width="11" style="125" customWidth="1"/>
    <col min="17" max="16384" width="9.140625" style="125"/>
  </cols>
  <sheetData>
    <row r="1" spans="1:16" x14ac:dyDescent="0.2">
      <c r="H1" s="803"/>
      <c r="I1" s="803"/>
      <c r="O1" s="809" t="s">
        <v>557</v>
      </c>
      <c r="P1" s="809"/>
    </row>
    <row r="2" spans="1:16" x14ac:dyDescent="0.2">
      <c r="C2" s="803" t="s">
        <v>692</v>
      </c>
      <c r="D2" s="803"/>
      <c r="E2" s="803"/>
      <c r="F2" s="803"/>
      <c r="G2" s="803"/>
      <c r="H2" s="803"/>
      <c r="I2" s="803"/>
      <c r="J2" s="803"/>
      <c r="K2" s="454"/>
      <c r="L2" s="454"/>
      <c r="M2" s="454"/>
      <c r="O2" s="126"/>
    </row>
    <row r="3" spans="1:16" s="127" customFormat="1" ht="15.75" x14ac:dyDescent="0.25">
      <c r="A3" s="804" t="s">
        <v>691</v>
      </c>
      <c r="B3" s="804"/>
      <c r="C3" s="804"/>
      <c r="D3" s="804"/>
      <c r="E3" s="804"/>
      <c r="F3" s="804"/>
      <c r="G3" s="804"/>
      <c r="H3" s="804"/>
      <c r="I3" s="804"/>
      <c r="J3" s="804"/>
      <c r="K3" s="804"/>
      <c r="L3" s="804"/>
      <c r="M3" s="804"/>
      <c r="N3" s="804"/>
      <c r="O3" s="804"/>
      <c r="P3" s="804"/>
    </row>
    <row r="4" spans="1:16" s="127" customFormat="1" ht="20.25" customHeight="1" x14ac:dyDescent="0.25">
      <c r="A4" s="804" t="s">
        <v>693</v>
      </c>
      <c r="B4" s="804"/>
      <c r="C4" s="804"/>
      <c r="D4" s="804"/>
      <c r="E4" s="804"/>
      <c r="F4" s="804"/>
      <c r="G4" s="804"/>
      <c r="H4" s="804"/>
      <c r="I4" s="804"/>
      <c r="J4" s="804"/>
      <c r="K4" s="804"/>
      <c r="L4" s="804"/>
      <c r="M4" s="804"/>
      <c r="N4" s="804"/>
      <c r="O4" s="804"/>
      <c r="P4" s="804"/>
    </row>
    <row r="6" spans="1:16" x14ac:dyDescent="0.2">
      <c r="A6" s="128" t="s">
        <v>883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</row>
    <row r="8" spans="1:16" s="130" customFormat="1" ht="15" customHeight="1" x14ac:dyDescent="0.2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637" t="s">
        <v>895</v>
      </c>
      <c r="O8" s="637"/>
      <c r="P8" s="637"/>
    </row>
    <row r="9" spans="1:16" s="130" customFormat="1" ht="20.25" customHeight="1" x14ac:dyDescent="0.2">
      <c r="A9" s="639" t="s">
        <v>2</v>
      </c>
      <c r="B9" s="639" t="s">
        <v>3</v>
      </c>
      <c r="C9" s="810" t="s">
        <v>278</v>
      </c>
      <c r="D9" s="806" t="s">
        <v>556</v>
      </c>
      <c r="E9" s="812" t="s">
        <v>746</v>
      </c>
      <c r="F9" s="813"/>
      <c r="G9" s="813"/>
      <c r="H9" s="813"/>
      <c r="I9" s="813"/>
      <c r="J9" s="813"/>
      <c r="K9" s="813"/>
      <c r="L9" s="813"/>
      <c r="M9" s="813"/>
      <c r="N9" s="813"/>
      <c r="O9" s="813"/>
      <c r="P9" s="814"/>
    </row>
    <row r="10" spans="1:16" s="130" customFormat="1" ht="35.25" customHeight="1" x14ac:dyDescent="0.2">
      <c r="A10" s="805"/>
      <c r="B10" s="805"/>
      <c r="C10" s="811"/>
      <c r="D10" s="807"/>
      <c r="E10" s="157" t="s">
        <v>281</v>
      </c>
      <c r="F10" s="157" t="s">
        <v>282</v>
      </c>
      <c r="G10" s="157" t="s">
        <v>283</v>
      </c>
      <c r="H10" s="157" t="s">
        <v>284</v>
      </c>
      <c r="I10" s="157" t="s">
        <v>285</v>
      </c>
      <c r="J10" s="157" t="s">
        <v>286</v>
      </c>
      <c r="K10" s="157" t="s">
        <v>287</v>
      </c>
      <c r="L10" s="157" t="s">
        <v>288</v>
      </c>
      <c r="M10" s="157" t="s">
        <v>289</v>
      </c>
      <c r="N10" s="157" t="s">
        <v>920</v>
      </c>
      <c r="O10" s="157" t="s">
        <v>921</v>
      </c>
      <c r="P10" s="157" t="s">
        <v>922</v>
      </c>
    </row>
    <row r="11" spans="1:16" s="130" customFormat="1" ht="12.75" customHeight="1" x14ac:dyDescent="0.2">
      <c r="A11" s="45">
        <v>1</v>
      </c>
      <c r="B11" s="45">
        <v>2</v>
      </c>
      <c r="C11" s="45">
        <v>3</v>
      </c>
      <c r="D11" s="45">
        <v>4</v>
      </c>
      <c r="E11" s="45">
        <v>5</v>
      </c>
      <c r="F11" s="45">
        <v>6</v>
      </c>
      <c r="G11" s="45">
        <v>7</v>
      </c>
      <c r="H11" s="45">
        <v>8</v>
      </c>
      <c r="I11" s="45">
        <v>9</v>
      </c>
      <c r="J11" s="45">
        <v>10</v>
      </c>
      <c r="K11" s="45">
        <v>11</v>
      </c>
      <c r="L11" s="45">
        <v>12</v>
      </c>
      <c r="M11" s="45">
        <v>13</v>
      </c>
      <c r="N11" s="45">
        <v>11</v>
      </c>
      <c r="O11" s="45">
        <v>12</v>
      </c>
      <c r="P11" s="45">
        <v>13</v>
      </c>
    </row>
    <row r="12" spans="1:16" s="130" customFormat="1" ht="12.75" customHeight="1" x14ac:dyDescent="0.2">
      <c r="A12" s="235">
        <v>1</v>
      </c>
      <c r="B12" s="235" t="s">
        <v>844</v>
      </c>
      <c r="C12" s="285">
        <v>1152</v>
      </c>
      <c r="D12" s="285">
        <v>1152</v>
      </c>
      <c r="E12" s="285">
        <v>342</v>
      </c>
      <c r="F12" s="285">
        <v>0</v>
      </c>
      <c r="G12" s="285">
        <v>485</v>
      </c>
      <c r="H12" s="285">
        <v>926</v>
      </c>
      <c r="I12" s="285">
        <v>1083</v>
      </c>
      <c r="J12" s="285">
        <v>1031</v>
      </c>
      <c r="K12" s="285">
        <v>1066</v>
      </c>
      <c r="L12" s="285">
        <v>1071</v>
      </c>
      <c r="M12" s="285">
        <v>1085</v>
      </c>
      <c r="N12" s="285">
        <v>684</v>
      </c>
      <c r="O12" s="285">
        <v>1027</v>
      </c>
      <c r="P12" s="285">
        <v>1076</v>
      </c>
    </row>
    <row r="13" spans="1:16" s="130" customFormat="1" ht="12.75" customHeight="1" x14ac:dyDescent="0.2">
      <c r="A13" s="235">
        <f>A12+1</f>
        <v>2</v>
      </c>
      <c r="B13" s="235" t="s">
        <v>809</v>
      </c>
      <c r="C13" s="285">
        <v>1324</v>
      </c>
      <c r="D13" s="285">
        <v>1324</v>
      </c>
      <c r="E13" s="285">
        <v>170</v>
      </c>
      <c r="F13" s="285">
        <v>0</v>
      </c>
      <c r="G13" s="285">
        <v>440</v>
      </c>
      <c r="H13" s="285">
        <v>1025</v>
      </c>
      <c r="I13" s="285">
        <v>813</v>
      </c>
      <c r="J13" s="285">
        <v>1014</v>
      </c>
      <c r="K13" s="285">
        <v>1159</v>
      </c>
      <c r="L13" s="285">
        <v>1161</v>
      </c>
      <c r="M13" s="285">
        <v>1137</v>
      </c>
      <c r="N13" s="285">
        <v>1056</v>
      </c>
      <c r="O13" s="285">
        <v>1016</v>
      </c>
      <c r="P13" s="285">
        <v>1182</v>
      </c>
    </row>
    <row r="14" spans="1:16" s="130" customFormat="1" ht="12.75" customHeight="1" x14ac:dyDescent="0.2">
      <c r="A14" s="235">
        <f t="shared" ref="A14:A42" si="0">A13+1</f>
        <v>3</v>
      </c>
      <c r="B14" s="235" t="s">
        <v>845</v>
      </c>
      <c r="C14" s="285">
        <v>893</v>
      </c>
      <c r="D14" s="285">
        <v>893</v>
      </c>
      <c r="E14" s="285">
        <v>93</v>
      </c>
      <c r="F14" s="285">
        <v>0</v>
      </c>
      <c r="G14" s="285">
        <v>700</v>
      </c>
      <c r="H14" s="285">
        <v>889</v>
      </c>
      <c r="I14" s="285">
        <v>872</v>
      </c>
      <c r="J14" s="285">
        <v>790</v>
      </c>
      <c r="K14" s="285">
        <v>818</v>
      </c>
      <c r="L14" s="285">
        <v>770</v>
      </c>
      <c r="M14" s="285">
        <v>720</v>
      </c>
      <c r="N14" s="285">
        <v>736</v>
      </c>
      <c r="O14" s="285">
        <v>586</v>
      </c>
      <c r="P14" s="285">
        <v>892</v>
      </c>
    </row>
    <row r="15" spans="1:16" s="130" customFormat="1" ht="12.75" customHeight="1" x14ac:dyDescent="0.2">
      <c r="A15" s="235">
        <f t="shared" si="0"/>
        <v>4</v>
      </c>
      <c r="B15" s="235" t="s">
        <v>810</v>
      </c>
      <c r="C15" s="285">
        <v>805</v>
      </c>
      <c r="D15" s="285">
        <v>805</v>
      </c>
      <c r="E15" s="285">
        <v>245</v>
      </c>
      <c r="F15" s="285">
        <v>0</v>
      </c>
      <c r="G15" s="285">
        <v>347</v>
      </c>
      <c r="H15" s="285">
        <v>734</v>
      </c>
      <c r="I15" s="285">
        <v>701</v>
      </c>
      <c r="J15" s="285">
        <v>723</v>
      </c>
      <c r="K15" s="285">
        <v>780</v>
      </c>
      <c r="L15" s="285">
        <v>730</v>
      </c>
      <c r="M15" s="285">
        <v>701</v>
      </c>
      <c r="N15" s="285">
        <v>702</v>
      </c>
      <c r="O15" s="285">
        <v>683</v>
      </c>
      <c r="P15" s="285">
        <v>658</v>
      </c>
    </row>
    <row r="16" spans="1:16" s="130" customFormat="1" ht="12.75" customHeight="1" x14ac:dyDescent="0.2">
      <c r="A16" s="235">
        <f t="shared" si="0"/>
        <v>5</v>
      </c>
      <c r="B16" s="235" t="s">
        <v>811</v>
      </c>
      <c r="C16" s="285">
        <v>524</v>
      </c>
      <c r="D16" s="285">
        <v>524</v>
      </c>
      <c r="E16" s="285">
        <v>166</v>
      </c>
      <c r="F16" s="285">
        <v>0</v>
      </c>
      <c r="G16" s="285">
        <v>194</v>
      </c>
      <c r="H16" s="285">
        <v>487</v>
      </c>
      <c r="I16" s="285">
        <v>452</v>
      </c>
      <c r="J16" s="285">
        <v>420</v>
      </c>
      <c r="K16" s="285">
        <v>472</v>
      </c>
      <c r="L16" s="285">
        <v>511</v>
      </c>
      <c r="M16" s="285">
        <v>518</v>
      </c>
      <c r="N16" s="285">
        <v>518</v>
      </c>
      <c r="O16" s="285">
        <v>502</v>
      </c>
      <c r="P16" s="285">
        <v>503</v>
      </c>
    </row>
    <row r="17" spans="1:16" s="130" customFormat="1" ht="12.75" customHeight="1" x14ac:dyDescent="0.2">
      <c r="A17" s="235">
        <f t="shared" si="0"/>
        <v>6</v>
      </c>
      <c r="B17" s="235" t="s">
        <v>812</v>
      </c>
      <c r="C17" s="285">
        <v>826</v>
      </c>
      <c r="D17" s="285">
        <v>826</v>
      </c>
      <c r="E17" s="285">
        <v>87</v>
      </c>
      <c r="F17" s="285">
        <v>0</v>
      </c>
      <c r="G17" s="285">
        <v>191</v>
      </c>
      <c r="H17" s="285">
        <v>480</v>
      </c>
      <c r="I17" s="285">
        <v>591</v>
      </c>
      <c r="J17" s="285">
        <v>569</v>
      </c>
      <c r="K17" s="285">
        <v>599</v>
      </c>
      <c r="L17" s="285">
        <v>824</v>
      </c>
      <c r="M17" s="285">
        <v>834</v>
      </c>
      <c r="N17" s="285">
        <v>803</v>
      </c>
      <c r="O17" s="285">
        <v>787</v>
      </c>
      <c r="P17" s="285">
        <v>675</v>
      </c>
    </row>
    <row r="18" spans="1:16" s="130" customFormat="1" ht="12.75" customHeight="1" x14ac:dyDescent="0.2">
      <c r="A18" s="235">
        <f t="shared" si="0"/>
        <v>7</v>
      </c>
      <c r="B18" s="235" t="s">
        <v>813</v>
      </c>
      <c r="C18" s="285">
        <v>466</v>
      </c>
      <c r="D18" s="285">
        <v>466</v>
      </c>
      <c r="E18" s="285">
        <v>64</v>
      </c>
      <c r="F18" s="285">
        <v>0</v>
      </c>
      <c r="G18" s="285">
        <v>128</v>
      </c>
      <c r="H18" s="285">
        <v>391</v>
      </c>
      <c r="I18" s="285">
        <v>407</v>
      </c>
      <c r="J18" s="285">
        <v>421</v>
      </c>
      <c r="K18" s="285">
        <v>404</v>
      </c>
      <c r="L18" s="285">
        <v>387</v>
      </c>
      <c r="M18" s="285">
        <v>403</v>
      </c>
      <c r="N18" s="285">
        <v>366</v>
      </c>
      <c r="O18" s="285">
        <v>311</v>
      </c>
      <c r="P18" s="285">
        <v>331</v>
      </c>
    </row>
    <row r="19" spans="1:16" s="130" customFormat="1" ht="12.75" customHeight="1" x14ac:dyDescent="0.2">
      <c r="A19" s="235">
        <f t="shared" si="0"/>
        <v>8</v>
      </c>
      <c r="B19" s="235" t="s">
        <v>814</v>
      </c>
      <c r="C19" s="285">
        <v>1014</v>
      </c>
      <c r="D19" s="285">
        <v>1014</v>
      </c>
      <c r="E19" s="285">
        <v>128</v>
      </c>
      <c r="F19" s="285">
        <v>0</v>
      </c>
      <c r="G19" s="285">
        <v>294</v>
      </c>
      <c r="H19" s="285">
        <v>834</v>
      </c>
      <c r="I19" s="285">
        <v>874</v>
      </c>
      <c r="J19" s="285">
        <v>862</v>
      </c>
      <c r="K19" s="285">
        <v>834</v>
      </c>
      <c r="L19" s="285">
        <v>829</v>
      </c>
      <c r="M19" s="285">
        <v>851</v>
      </c>
      <c r="N19" s="285">
        <v>865</v>
      </c>
      <c r="O19" s="285">
        <v>793</v>
      </c>
      <c r="P19" s="285">
        <v>693</v>
      </c>
    </row>
    <row r="20" spans="1:16" s="130" customFormat="1" ht="12.75" customHeight="1" x14ac:dyDescent="0.2">
      <c r="A20" s="235">
        <f t="shared" si="0"/>
        <v>9</v>
      </c>
      <c r="B20" s="235" t="s">
        <v>815</v>
      </c>
      <c r="C20" s="285">
        <v>685</v>
      </c>
      <c r="D20" s="285">
        <v>685</v>
      </c>
      <c r="E20" s="285">
        <v>208</v>
      </c>
      <c r="F20" s="285">
        <v>0</v>
      </c>
      <c r="G20" s="285">
        <v>240</v>
      </c>
      <c r="H20" s="285">
        <v>603</v>
      </c>
      <c r="I20" s="285">
        <v>524</v>
      </c>
      <c r="J20" s="285">
        <v>611</v>
      </c>
      <c r="K20" s="285">
        <v>592</v>
      </c>
      <c r="L20" s="285">
        <v>667</v>
      </c>
      <c r="M20" s="285">
        <v>658</v>
      </c>
      <c r="N20" s="285">
        <v>667</v>
      </c>
      <c r="O20" s="285">
        <v>653</v>
      </c>
      <c r="P20" s="285">
        <v>624</v>
      </c>
    </row>
    <row r="21" spans="1:16" s="130" customFormat="1" ht="12.75" customHeight="1" x14ac:dyDescent="0.2">
      <c r="A21" s="235">
        <f t="shared" si="0"/>
        <v>10</v>
      </c>
      <c r="B21" s="235" t="s">
        <v>816</v>
      </c>
      <c r="C21" s="285">
        <v>1259</v>
      </c>
      <c r="D21" s="285">
        <v>1259</v>
      </c>
      <c r="E21" s="285">
        <v>252</v>
      </c>
      <c r="F21" s="285">
        <v>0</v>
      </c>
      <c r="G21" s="285">
        <v>650</v>
      </c>
      <c r="H21" s="285">
        <v>1048</v>
      </c>
      <c r="I21" s="285">
        <v>1039</v>
      </c>
      <c r="J21" s="285">
        <v>1141</v>
      </c>
      <c r="K21" s="285">
        <v>1182</v>
      </c>
      <c r="L21" s="285">
        <v>1248</v>
      </c>
      <c r="M21" s="285">
        <v>1199</v>
      </c>
      <c r="N21" s="285">
        <v>1248</v>
      </c>
      <c r="O21" s="285">
        <v>1249</v>
      </c>
      <c r="P21" s="285">
        <v>1247</v>
      </c>
    </row>
    <row r="22" spans="1:16" s="130" customFormat="1" ht="12.75" customHeight="1" x14ac:dyDescent="0.2">
      <c r="A22" s="235">
        <f t="shared" si="0"/>
        <v>11</v>
      </c>
      <c r="B22" s="235" t="s">
        <v>846</v>
      </c>
      <c r="C22" s="285">
        <v>1039</v>
      </c>
      <c r="D22" s="285">
        <v>1039</v>
      </c>
      <c r="E22" s="285">
        <v>163</v>
      </c>
      <c r="F22" s="285">
        <v>0</v>
      </c>
      <c r="G22" s="285">
        <v>161</v>
      </c>
      <c r="H22" s="285">
        <v>797</v>
      </c>
      <c r="I22" s="285">
        <v>884</v>
      </c>
      <c r="J22" s="285">
        <v>878</v>
      </c>
      <c r="K22" s="285">
        <v>875</v>
      </c>
      <c r="L22" s="285">
        <v>872</v>
      </c>
      <c r="M22" s="285">
        <v>845</v>
      </c>
      <c r="N22" s="285">
        <v>579</v>
      </c>
      <c r="O22" s="285">
        <v>885</v>
      </c>
      <c r="P22" s="285">
        <v>771</v>
      </c>
    </row>
    <row r="23" spans="1:16" s="130" customFormat="1" ht="12.75" customHeight="1" x14ac:dyDescent="0.2">
      <c r="A23" s="235">
        <f t="shared" si="0"/>
        <v>12</v>
      </c>
      <c r="B23" s="235" t="s">
        <v>817</v>
      </c>
      <c r="C23" s="285">
        <v>927</v>
      </c>
      <c r="D23" s="285">
        <v>927</v>
      </c>
      <c r="E23" s="285">
        <v>109</v>
      </c>
      <c r="F23" s="285">
        <v>0</v>
      </c>
      <c r="G23" s="285">
        <v>163</v>
      </c>
      <c r="H23" s="285">
        <v>661</v>
      </c>
      <c r="I23" s="285">
        <v>585</v>
      </c>
      <c r="J23" s="285">
        <v>579</v>
      </c>
      <c r="K23" s="285">
        <v>536</v>
      </c>
      <c r="L23" s="285">
        <v>587</v>
      </c>
      <c r="M23" s="285">
        <v>560</v>
      </c>
      <c r="N23" s="285">
        <v>593</v>
      </c>
      <c r="O23" s="285">
        <v>573</v>
      </c>
      <c r="P23" s="285">
        <v>585</v>
      </c>
    </row>
    <row r="24" spans="1:16" s="130" customFormat="1" ht="12.75" customHeight="1" x14ac:dyDescent="0.2">
      <c r="A24" s="235">
        <f t="shared" si="0"/>
        <v>13</v>
      </c>
      <c r="B24" s="235" t="s">
        <v>818</v>
      </c>
      <c r="C24" s="285">
        <v>1389</v>
      </c>
      <c r="D24" s="285">
        <v>1389</v>
      </c>
      <c r="E24" s="285">
        <v>397</v>
      </c>
      <c r="F24" s="285">
        <v>0</v>
      </c>
      <c r="G24" s="285">
        <v>495</v>
      </c>
      <c r="H24" s="285">
        <v>1285</v>
      </c>
      <c r="I24" s="285">
        <v>1171</v>
      </c>
      <c r="J24" s="285">
        <v>1218</v>
      </c>
      <c r="K24" s="285">
        <v>1234</v>
      </c>
      <c r="L24" s="285">
        <v>1304</v>
      </c>
      <c r="M24" s="285">
        <v>1328</v>
      </c>
      <c r="N24" s="285">
        <v>1241</v>
      </c>
      <c r="O24" s="285">
        <v>1210</v>
      </c>
      <c r="P24" s="285">
        <v>1209</v>
      </c>
    </row>
    <row r="25" spans="1:16" s="130" customFormat="1" ht="12.75" customHeight="1" x14ac:dyDescent="0.2">
      <c r="A25" s="235">
        <f t="shared" si="0"/>
        <v>14</v>
      </c>
      <c r="B25" s="235" t="s">
        <v>847</v>
      </c>
      <c r="C25" s="285">
        <v>769</v>
      </c>
      <c r="D25" s="285">
        <v>769</v>
      </c>
      <c r="E25" s="285">
        <v>172</v>
      </c>
      <c r="F25" s="285">
        <v>0</v>
      </c>
      <c r="G25" s="285">
        <v>199</v>
      </c>
      <c r="H25" s="285">
        <v>648</v>
      </c>
      <c r="I25" s="285">
        <v>625</v>
      </c>
      <c r="J25" s="285">
        <v>606</v>
      </c>
      <c r="K25" s="285">
        <v>606</v>
      </c>
      <c r="L25" s="285">
        <v>629</v>
      </c>
      <c r="M25" s="285">
        <v>612</v>
      </c>
      <c r="N25" s="285">
        <v>561</v>
      </c>
      <c r="O25" s="285">
        <v>586</v>
      </c>
      <c r="P25" s="285">
        <v>552</v>
      </c>
    </row>
    <row r="26" spans="1:16" s="130" customFormat="1" ht="12.75" customHeight="1" x14ac:dyDescent="0.2">
      <c r="A26" s="235">
        <f t="shared" si="0"/>
        <v>15</v>
      </c>
      <c r="B26" s="235" t="s">
        <v>819</v>
      </c>
      <c r="C26" s="285">
        <v>910</v>
      </c>
      <c r="D26" s="285">
        <v>910</v>
      </c>
      <c r="E26" s="285">
        <v>195</v>
      </c>
      <c r="F26" s="285">
        <v>0</v>
      </c>
      <c r="G26" s="285">
        <v>170</v>
      </c>
      <c r="H26" s="285">
        <v>501</v>
      </c>
      <c r="I26" s="285">
        <v>772</v>
      </c>
      <c r="J26" s="285">
        <v>826</v>
      </c>
      <c r="K26" s="285">
        <v>771</v>
      </c>
      <c r="L26" s="285">
        <v>757</v>
      </c>
      <c r="M26" s="285">
        <v>753</v>
      </c>
      <c r="N26" s="285">
        <v>716</v>
      </c>
      <c r="O26" s="285">
        <v>677</v>
      </c>
      <c r="P26" s="285">
        <v>627</v>
      </c>
    </row>
    <row r="27" spans="1:16" s="130" customFormat="1" ht="12.75" customHeight="1" x14ac:dyDescent="0.2">
      <c r="A27" s="235">
        <f t="shared" si="0"/>
        <v>16</v>
      </c>
      <c r="B27" s="235" t="s">
        <v>820</v>
      </c>
      <c r="C27" s="285">
        <v>524</v>
      </c>
      <c r="D27" s="285">
        <v>524</v>
      </c>
      <c r="E27" s="285">
        <v>79</v>
      </c>
      <c r="F27" s="285">
        <v>0</v>
      </c>
      <c r="G27" s="285">
        <v>152</v>
      </c>
      <c r="H27" s="285">
        <v>421</v>
      </c>
      <c r="I27" s="285">
        <v>455</v>
      </c>
      <c r="J27" s="285">
        <v>513</v>
      </c>
      <c r="K27" s="285">
        <v>487</v>
      </c>
      <c r="L27" s="285">
        <v>512</v>
      </c>
      <c r="M27" s="285">
        <v>460</v>
      </c>
      <c r="N27" s="285">
        <v>447</v>
      </c>
      <c r="O27" s="285">
        <v>428</v>
      </c>
      <c r="P27" s="285">
        <v>434</v>
      </c>
    </row>
    <row r="28" spans="1:16" x14ac:dyDescent="0.2">
      <c r="A28" s="235">
        <f t="shared" si="0"/>
        <v>17</v>
      </c>
      <c r="B28" s="235" t="s">
        <v>821</v>
      </c>
      <c r="C28" s="286">
        <v>840</v>
      </c>
      <c r="D28" s="286">
        <v>840</v>
      </c>
      <c r="E28" s="285">
        <v>247</v>
      </c>
      <c r="F28" s="285">
        <v>0</v>
      </c>
      <c r="G28" s="286">
        <v>177</v>
      </c>
      <c r="H28" s="286">
        <v>600</v>
      </c>
      <c r="I28" s="286">
        <v>651</v>
      </c>
      <c r="J28" s="286">
        <v>658</v>
      </c>
      <c r="K28" s="286">
        <v>681</v>
      </c>
      <c r="L28" s="286">
        <v>655</v>
      </c>
      <c r="M28" s="286">
        <v>700</v>
      </c>
      <c r="N28" s="286">
        <v>685</v>
      </c>
      <c r="O28" s="286">
        <v>663</v>
      </c>
      <c r="P28" s="286">
        <v>602</v>
      </c>
    </row>
    <row r="29" spans="1:16" x14ac:dyDescent="0.2">
      <c r="A29" s="235">
        <f t="shared" si="0"/>
        <v>18</v>
      </c>
      <c r="B29" s="235" t="s">
        <v>822</v>
      </c>
      <c r="C29" s="286">
        <v>1450</v>
      </c>
      <c r="D29" s="286">
        <v>1450</v>
      </c>
      <c r="E29" s="285">
        <v>310</v>
      </c>
      <c r="F29" s="285">
        <v>0</v>
      </c>
      <c r="G29" s="286">
        <v>636</v>
      </c>
      <c r="H29" s="286">
        <v>1383</v>
      </c>
      <c r="I29" s="286">
        <v>1482</v>
      </c>
      <c r="J29" s="286">
        <v>1483</v>
      </c>
      <c r="K29" s="286">
        <v>1423</v>
      </c>
      <c r="L29" s="286">
        <v>1483</v>
      </c>
      <c r="M29" s="286">
        <v>1480</v>
      </c>
      <c r="N29" s="286">
        <v>1459</v>
      </c>
      <c r="O29" s="286">
        <v>1470</v>
      </c>
      <c r="P29" s="286">
        <v>1458</v>
      </c>
    </row>
    <row r="30" spans="1:16" x14ac:dyDescent="0.2">
      <c r="A30" s="235">
        <f t="shared" si="0"/>
        <v>19</v>
      </c>
      <c r="B30" s="235" t="s">
        <v>848</v>
      </c>
      <c r="C30" s="286">
        <v>784</v>
      </c>
      <c r="D30" s="286">
        <v>784</v>
      </c>
      <c r="E30" s="285">
        <v>184</v>
      </c>
      <c r="F30" s="285">
        <v>0</v>
      </c>
      <c r="G30" s="286">
        <v>212</v>
      </c>
      <c r="H30" s="286">
        <v>253</v>
      </c>
      <c r="I30" s="286">
        <v>608</v>
      </c>
      <c r="J30" s="286">
        <v>692</v>
      </c>
      <c r="K30" s="286">
        <v>612</v>
      </c>
      <c r="L30" s="286">
        <v>645</v>
      </c>
      <c r="M30" s="286">
        <v>572</v>
      </c>
      <c r="N30" s="286">
        <v>542</v>
      </c>
      <c r="O30" s="286">
        <v>650</v>
      </c>
      <c r="P30" s="286">
        <v>544</v>
      </c>
    </row>
    <row r="31" spans="1:16" s="80" customFormat="1" ht="12.75" customHeight="1" x14ac:dyDescent="0.2">
      <c r="A31" s="235">
        <f t="shared" si="0"/>
        <v>20</v>
      </c>
      <c r="B31" s="235" t="s">
        <v>823</v>
      </c>
      <c r="C31" s="286">
        <v>1200</v>
      </c>
      <c r="D31" s="286">
        <v>1200</v>
      </c>
      <c r="E31" s="285">
        <v>154</v>
      </c>
      <c r="F31" s="285">
        <v>0</v>
      </c>
      <c r="G31" s="286">
        <v>728</v>
      </c>
      <c r="H31" s="286">
        <v>946</v>
      </c>
      <c r="I31" s="286">
        <v>1210</v>
      </c>
      <c r="J31" s="286">
        <v>1181</v>
      </c>
      <c r="K31" s="286">
        <v>1142</v>
      </c>
      <c r="L31" s="286">
        <v>1127</v>
      </c>
      <c r="M31" s="286">
        <v>1120</v>
      </c>
      <c r="N31" s="286">
        <v>1119</v>
      </c>
      <c r="O31" s="286">
        <v>1085</v>
      </c>
      <c r="P31" s="286">
        <v>1052</v>
      </c>
    </row>
    <row r="32" spans="1:16" s="80" customFormat="1" ht="12.75" customHeight="1" x14ac:dyDescent="0.2">
      <c r="A32" s="235">
        <f t="shared" si="0"/>
        <v>21</v>
      </c>
      <c r="B32" s="235" t="s">
        <v>824</v>
      </c>
      <c r="C32" s="287">
        <v>554</v>
      </c>
      <c r="D32" s="287">
        <v>554</v>
      </c>
      <c r="E32" s="285">
        <v>127</v>
      </c>
      <c r="F32" s="285">
        <v>0</v>
      </c>
      <c r="G32" s="287">
        <v>274</v>
      </c>
      <c r="H32" s="287">
        <v>346</v>
      </c>
      <c r="I32" s="287">
        <v>445</v>
      </c>
      <c r="J32" s="286">
        <v>436</v>
      </c>
      <c r="K32" s="286">
        <v>409</v>
      </c>
      <c r="L32" s="286">
        <v>428</v>
      </c>
      <c r="M32" s="286">
        <v>452</v>
      </c>
      <c r="N32" s="286">
        <v>431</v>
      </c>
      <c r="O32" s="286">
        <v>447</v>
      </c>
      <c r="P32" s="286">
        <v>434</v>
      </c>
    </row>
    <row r="33" spans="1:16" s="80" customFormat="1" ht="13.15" customHeight="1" x14ac:dyDescent="0.2">
      <c r="A33" s="235">
        <f t="shared" si="0"/>
        <v>22</v>
      </c>
      <c r="B33" s="235" t="s">
        <v>825</v>
      </c>
      <c r="C33" s="287">
        <v>500</v>
      </c>
      <c r="D33" s="287">
        <v>500</v>
      </c>
      <c r="E33" s="285">
        <v>152</v>
      </c>
      <c r="F33" s="285">
        <v>0</v>
      </c>
      <c r="G33" s="287">
        <v>185</v>
      </c>
      <c r="H33" s="287">
        <v>362</v>
      </c>
      <c r="I33" s="287">
        <v>442</v>
      </c>
      <c r="J33" s="286">
        <v>437</v>
      </c>
      <c r="K33" s="286">
        <v>391</v>
      </c>
      <c r="L33" s="286">
        <v>405</v>
      </c>
      <c r="M33" s="286">
        <v>399</v>
      </c>
      <c r="N33" s="286">
        <v>399</v>
      </c>
      <c r="O33" s="286">
        <v>385</v>
      </c>
      <c r="P33" s="286">
        <v>370</v>
      </c>
    </row>
    <row r="34" spans="1:16" ht="12.75" customHeight="1" x14ac:dyDescent="0.2">
      <c r="A34" s="235">
        <f t="shared" si="0"/>
        <v>23</v>
      </c>
      <c r="B34" s="235" t="s">
        <v>826</v>
      </c>
      <c r="C34" s="286">
        <v>1356</v>
      </c>
      <c r="D34" s="286">
        <v>1356</v>
      </c>
      <c r="E34" s="285">
        <v>393</v>
      </c>
      <c r="F34" s="285">
        <v>0</v>
      </c>
      <c r="G34" s="286">
        <v>526</v>
      </c>
      <c r="H34" s="286">
        <v>1309</v>
      </c>
      <c r="I34" s="286">
        <v>1310</v>
      </c>
      <c r="J34" s="286">
        <v>1269</v>
      </c>
      <c r="K34" s="286">
        <v>1164</v>
      </c>
      <c r="L34" s="286">
        <v>1248</v>
      </c>
      <c r="M34" s="286">
        <v>1197</v>
      </c>
      <c r="N34" s="286">
        <v>1190</v>
      </c>
      <c r="O34" s="286">
        <v>1123</v>
      </c>
      <c r="P34" s="286">
        <v>1120</v>
      </c>
    </row>
    <row r="35" spans="1:16" x14ac:dyDescent="0.2">
      <c r="A35" s="235">
        <f t="shared" si="0"/>
        <v>24</v>
      </c>
      <c r="B35" s="235" t="s">
        <v>827</v>
      </c>
      <c r="C35" s="286">
        <v>1288</v>
      </c>
      <c r="D35" s="286">
        <v>1288</v>
      </c>
      <c r="E35" s="285">
        <v>281</v>
      </c>
      <c r="F35" s="285">
        <v>0</v>
      </c>
      <c r="G35" s="286">
        <v>251</v>
      </c>
      <c r="H35" s="286">
        <v>1109</v>
      </c>
      <c r="I35" s="286">
        <v>994</v>
      </c>
      <c r="J35" s="286">
        <v>1015</v>
      </c>
      <c r="K35" s="286">
        <v>1050</v>
      </c>
      <c r="L35" s="286">
        <v>979</v>
      </c>
      <c r="M35" s="286">
        <v>941</v>
      </c>
      <c r="N35" s="286">
        <v>954</v>
      </c>
      <c r="O35" s="286">
        <v>964</v>
      </c>
      <c r="P35" s="286">
        <v>887</v>
      </c>
    </row>
    <row r="36" spans="1:16" x14ac:dyDescent="0.2">
      <c r="A36" s="235">
        <f t="shared" si="0"/>
        <v>25</v>
      </c>
      <c r="B36" s="235" t="s">
        <v>828</v>
      </c>
      <c r="C36" s="286">
        <v>994</v>
      </c>
      <c r="D36" s="286">
        <v>994</v>
      </c>
      <c r="E36" s="285">
        <v>156</v>
      </c>
      <c r="F36" s="285">
        <v>0</v>
      </c>
      <c r="G36" s="286">
        <v>352</v>
      </c>
      <c r="H36" s="286">
        <v>699</v>
      </c>
      <c r="I36" s="286">
        <v>963</v>
      </c>
      <c r="J36" s="286">
        <v>964</v>
      </c>
      <c r="K36" s="286">
        <v>882</v>
      </c>
      <c r="L36" s="286">
        <v>943</v>
      </c>
      <c r="M36" s="286">
        <v>919</v>
      </c>
      <c r="N36" s="286">
        <v>861</v>
      </c>
      <c r="O36" s="286">
        <v>831</v>
      </c>
      <c r="P36" s="286">
        <v>876</v>
      </c>
    </row>
    <row r="37" spans="1:16" x14ac:dyDescent="0.2">
      <c r="A37" s="235">
        <f t="shared" si="0"/>
        <v>26</v>
      </c>
      <c r="B37" s="235" t="s">
        <v>829</v>
      </c>
      <c r="C37" s="286">
        <v>975</v>
      </c>
      <c r="D37" s="286">
        <v>975</v>
      </c>
      <c r="E37" s="285">
        <v>246</v>
      </c>
      <c r="F37" s="285">
        <v>0</v>
      </c>
      <c r="G37" s="286">
        <v>502</v>
      </c>
      <c r="H37" s="286">
        <v>943</v>
      </c>
      <c r="I37" s="286">
        <v>975</v>
      </c>
      <c r="J37" s="286">
        <v>975</v>
      </c>
      <c r="K37" s="286">
        <v>973</v>
      </c>
      <c r="L37" s="286">
        <v>975</v>
      </c>
      <c r="M37" s="286">
        <v>972</v>
      </c>
      <c r="N37" s="286">
        <v>975</v>
      </c>
      <c r="O37" s="286">
        <v>975</v>
      </c>
      <c r="P37" s="286">
        <v>958</v>
      </c>
    </row>
    <row r="38" spans="1:16" x14ac:dyDescent="0.2">
      <c r="A38" s="235">
        <f t="shared" si="0"/>
        <v>27</v>
      </c>
      <c r="B38" s="235" t="s">
        <v>830</v>
      </c>
      <c r="C38" s="286">
        <v>1057</v>
      </c>
      <c r="D38" s="286">
        <v>1057</v>
      </c>
      <c r="E38" s="285">
        <v>92</v>
      </c>
      <c r="F38" s="285">
        <v>0</v>
      </c>
      <c r="G38" s="286">
        <v>230</v>
      </c>
      <c r="H38" s="286">
        <v>987</v>
      </c>
      <c r="I38" s="286">
        <v>856</v>
      </c>
      <c r="J38" s="286">
        <v>836</v>
      </c>
      <c r="K38" s="286">
        <v>932</v>
      </c>
      <c r="L38" s="286">
        <v>827</v>
      </c>
      <c r="M38" s="286">
        <v>746</v>
      </c>
      <c r="N38" s="286">
        <v>728</v>
      </c>
      <c r="O38" s="286">
        <v>741</v>
      </c>
      <c r="P38" s="286">
        <v>664</v>
      </c>
    </row>
    <row r="39" spans="1:16" x14ac:dyDescent="0.2">
      <c r="A39" s="235">
        <f t="shared" si="0"/>
        <v>28</v>
      </c>
      <c r="B39" s="168" t="s">
        <v>831</v>
      </c>
      <c r="C39" s="286">
        <v>526</v>
      </c>
      <c r="D39" s="286">
        <v>526</v>
      </c>
      <c r="E39" s="285">
        <v>76</v>
      </c>
      <c r="F39" s="285">
        <v>0</v>
      </c>
      <c r="G39" s="286">
        <v>310</v>
      </c>
      <c r="H39" s="286">
        <v>335</v>
      </c>
      <c r="I39" s="286">
        <v>336</v>
      </c>
      <c r="J39" s="286">
        <v>330</v>
      </c>
      <c r="K39" s="286">
        <v>417</v>
      </c>
      <c r="L39" s="286">
        <v>416</v>
      </c>
      <c r="M39" s="286">
        <v>444</v>
      </c>
      <c r="N39" s="286">
        <v>424</v>
      </c>
      <c r="O39" s="286">
        <v>415</v>
      </c>
      <c r="P39" s="286">
        <v>418</v>
      </c>
    </row>
    <row r="40" spans="1:16" x14ac:dyDescent="0.2">
      <c r="A40" s="235">
        <f t="shared" si="0"/>
        <v>29</v>
      </c>
      <c r="B40" s="168" t="s">
        <v>832</v>
      </c>
      <c r="C40" s="286">
        <v>654</v>
      </c>
      <c r="D40" s="286">
        <v>654</v>
      </c>
      <c r="E40" s="285">
        <v>307</v>
      </c>
      <c r="F40" s="285">
        <v>0</v>
      </c>
      <c r="G40" s="286">
        <v>538</v>
      </c>
      <c r="H40" s="286">
        <v>685</v>
      </c>
      <c r="I40" s="286">
        <v>683</v>
      </c>
      <c r="J40" s="286">
        <v>641</v>
      </c>
      <c r="K40" s="286">
        <v>644</v>
      </c>
      <c r="L40" s="286">
        <v>675</v>
      </c>
      <c r="M40" s="286">
        <v>674</v>
      </c>
      <c r="N40" s="286">
        <v>685</v>
      </c>
      <c r="O40" s="286">
        <v>633</v>
      </c>
      <c r="P40" s="286">
        <v>635</v>
      </c>
    </row>
    <row r="41" spans="1:16" x14ac:dyDescent="0.2">
      <c r="A41" s="235">
        <f t="shared" si="0"/>
        <v>30</v>
      </c>
      <c r="B41" s="168" t="s">
        <v>833</v>
      </c>
      <c r="C41" s="286">
        <v>525</v>
      </c>
      <c r="D41" s="286">
        <v>525</v>
      </c>
      <c r="E41" s="285">
        <v>156</v>
      </c>
      <c r="F41" s="285">
        <v>0</v>
      </c>
      <c r="G41" s="286">
        <v>166</v>
      </c>
      <c r="H41" s="286">
        <v>421</v>
      </c>
      <c r="I41" s="286">
        <v>410</v>
      </c>
      <c r="J41" s="286">
        <v>503</v>
      </c>
      <c r="K41" s="286">
        <v>441</v>
      </c>
      <c r="L41" s="286">
        <v>503</v>
      </c>
      <c r="M41" s="286">
        <v>503</v>
      </c>
      <c r="N41" s="286">
        <v>503</v>
      </c>
      <c r="O41" s="286">
        <v>492</v>
      </c>
      <c r="P41" s="286">
        <v>503</v>
      </c>
    </row>
    <row r="42" spans="1:16" x14ac:dyDescent="0.2">
      <c r="A42" s="235">
        <f t="shared" si="0"/>
        <v>31</v>
      </c>
      <c r="B42" s="168" t="s">
        <v>834</v>
      </c>
      <c r="C42" s="286">
        <v>687</v>
      </c>
      <c r="D42" s="286">
        <v>687</v>
      </c>
      <c r="E42" s="285">
        <v>346</v>
      </c>
      <c r="F42" s="285">
        <v>0</v>
      </c>
      <c r="G42" s="286">
        <v>564</v>
      </c>
      <c r="H42" s="286">
        <v>661</v>
      </c>
      <c r="I42" s="286">
        <v>620</v>
      </c>
      <c r="J42" s="286">
        <v>638</v>
      </c>
      <c r="K42" s="286">
        <v>635</v>
      </c>
      <c r="L42" s="286">
        <v>676</v>
      </c>
      <c r="M42" s="286">
        <v>679</v>
      </c>
      <c r="N42" s="286">
        <v>667</v>
      </c>
      <c r="O42" s="286">
        <v>642</v>
      </c>
      <c r="P42" s="286">
        <v>612</v>
      </c>
    </row>
    <row r="43" spans="1:16" x14ac:dyDescent="0.2">
      <c r="A43" s="176"/>
      <c r="B43" s="176" t="s">
        <v>835</v>
      </c>
      <c r="C43" s="288">
        <f>SUM(C12:C42)</f>
        <v>27896</v>
      </c>
      <c r="D43" s="288">
        <f>SUM(D12:D42)</f>
        <v>27896</v>
      </c>
      <c r="E43" s="288">
        <f>SUM(E12:E42)</f>
        <v>6097</v>
      </c>
      <c r="F43" s="288">
        <f t="shared" ref="F43:P43" si="1">SUM(F12:F42)</f>
        <v>0</v>
      </c>
      <c r="G43" s="288">
        <f t="shared" si="1"/>
        <v>10660</v>
      </c>
      <c r="H43" s="288">
        <f t="shared" si="1"/>
        <v>22769</v>
      </c>
      <c r="I43" s="288">
        <f t="shared" si="1"/>
        <v>23833</v>
      </c>
      <c r="J43" s="288">
        <f t="shared" si="1"/>
        <v>24260</v>
      </c>
      <c r="K43" s="288">
        <f t="shared" ref="K43:M43" si="2">SUM(K12:K42)</f>
        <v>24211</v>
      </c>
      <c r="L43" s="288">
        <f t="shared" si="2"/>
        <v>24844</v>
      </c>
      <c r="M43" s="288">
        <f t="shared" si="2"/>
        <v>24462</v>
      </c>
      <c r="N43" s="288">
        <f t="shared" si="1"/>
        <v>23404</v>
      </c>
      <c r="O43" s="288">
        <f t="shared" si="1"/>
        <v>23482</v>
      </c>
      <c r="P43" s="288">
        <f t="shared" si="1"/>
        <v>23192</v>
      </c>
    </row>
    <row r="44" spans="1:16" x14ac:dyDescent="0.2"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89"/>
    </row>
    <row r="49" spans="9:16" ht="14.25" x14ac:dyDescent="0.2">
      <c r="I49" s="587" t="s">
        <v>868</v>
      </c>
      <c r="J49" s="587"/>
      <c r="K49" s="587"/>
      <c r="L49" s="587"/>
      <c r="M49" s="587"/>
      <c r="N49" s="587"/>
      <c r="O49" s="587"/>
      <c r="P49" s="587"/>
    </row>
    <row r="50" spans="9:16" ht="14.25" x14ac:dyDescent="0.2">
      <c r="I50" s="587" t="s">
        <v>869</v>
      </c>
      <c r="J50" s="587"/>
      <c r="K50" s="587"/>
      <c r="L50" s="587"/>
      <c r="M50" s="587"/>
      <c r="N50" s="587"/>
      <c r="O50" s="587"/>
      <c r="P50" s="587"/>
    </row>
  </sheetData>
  <mergeCells count="13">
    <mergeCell ref="I49:P49"/>
    <mergeCell ref="I50:P50"/>
    <mergeCell ref="O1:P1"/>
    <mergeCell ref="H1:I1"/>
    <mergeCell ref="A3:P3"/>
    <mergeCell ref="A4:P4"/>
    <mergeCell ref="N8:P8"/>
    <mergeCell ref="A9:A10"/>
    <mergeCell ref="B9:B10"/>
    <mergeCell ref="C9:C10"/>
    <mergeCell ref="D9:D10"/>
    <mergeCell ref="E9:P9"/>
    <mergeCell ref="C2:J2"/>
  </mergeCells>
  <printOptions horizontalCentered="1"/>
  <pageMargins left="0.47" right="0.44" top="0.45" bottom="0" header="0.31496062992125984" footer="0.31496062992125984"/>
  <pageSetup paperSize="9" scale="82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opLeftCell="A8" zoomScaleSheetLayoutView="80" workbookViewId="0">
      <selection activeCell="M46" sqref="M46"/>
    </sheetView>
  </sheetViews>
  <sheetFormatPr defaultRowHeight="12.75" x14ac:dyDescent="0.2"/>
  <cols>
    <col min="1" max="1" width="9.140625" style="199"/>
    <col min="2" max="2" width="20" style="199" customWidth="1"/>
    <col min="3" max="3" width="9.140625" style="199"/>
    <col min="4" max="4" width="8.42578125" style="199" customWidth="1"/>
    <col min="5" max="5" width="12.85546875" style="199" customWidth="1"/>
    <col min="6" max="6" width="16" style="199" customWidth="1"/>
    <col min="7" max="7" width="15.28515625" style="199" customWidth="1"/>
    <col min="8" max="8" width="17" style="199" customWidth="1"/>
    <col min="9" max="9" width="18" style="199" customWidth="1"/>
    <col min="10" max="10" width="11.140625" style="199" customWidth="1"/>
    <col min="11" max="11" width="12.7109375" style="199" customWidth="1"/>
    <col min="12" max="12" width="11.42578125" style="199" customWidth="1"/>
    <col min="13" max="13" width="15.42578125" style="199" customWidth="1"/>
    <col min="14" max="16384" width="9.140625" style="199"/>
  </cols>
  <sheetData>
    <row r="1" spans="1:16" ht="15.75" x14ac:dyDescent="0.25">
      <c r="C1" s="553" t="s">
        <v>0</v>
      </c>
      <c r="D1" s="553"/>
      <c r="E1" s="553"/>
      <c r="F1" s="553"/>
      <c r="G1" s="553"/>
      <c r="H1" s="553"/>
      <c r="I1" s="553"/>
      <c r="J1" s="63"/>
      <c r="K1" s="63"/>
      <c r="L1" s="802" t="s">
        <v>539</v>
      </c>
      <c r="M1" s="802"/>
      <c r="N1" s="63"/>
      <c r="O1" s="63"/>
      <c r="P1" s="63"/>
    </row>
    <row r="2" spans="1:16" ht="20.25" x14ac:dyDescent="0.3">
      <c r="B2" s="554" t="s">
        <v>646</v>
      </c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26"/>
      <c r="N2" s="26"/>
      <c r="O2" s="26"/>
      <c r="P2" s="26"/>
    </row>
    <row r="3" spans="1:16" ht="20.25" x14ac:dyDescent="0.3"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26"/>
      <c r="O3" s="26"/>
      <c r="P3" s="26"/>
    </row>
    <row r="4" spans="1:16" ht="20.25" customHeight="1" x14ac:dyDescent="0.2">
      <c r="A4" s="815" t="s">
        <v>538</v>
      </c>
      <c r="B4" s="815"/>
      <c r="C4" s="815"/>
      <c r="D4" s="815"/>
      <c r="E4" s="815"/>
      <c r="F4" s="815"/>
      <c r="G4" s="815"/>
      <c r="H4" s="815"/>
      <c r="I4" s="815"/>
      <c r="J4" s="815"/>
      <c r="K4" s="815"/>
      <c r="L4" s="815"/>
      <c r="M4" s="815"/>
    </row>
    <row r="5" spans="1:16" ht="20.25" customHeight="1" x14ac:dyDescent="0.2">
      <c r="A5" s="817" t="s">
        <v>888</v>
      </c>
      <c r="B5" s="817"/>
      <c r="C5" s="817"/>
      <c r="D5" s="817"/>
      <c r="E5" s="817"/>
      <c r="F5" s="817"/>
      <c r="G5" s="817"/>
      <c r="H5" s="637" t="s">
        <v>895</v>
      </c>
      <c r="I5" s="637"/>
      <c r="J5" s="637"/>
      <c r="K5" s="637"/>
      <c r="L5" s="637"/>
      <c r="M5" s="637"/>
      <c r="N5" s="60"/>
    </row>
    <row r="6" spans="1:16" ht="15" customHeight="1" x14ac:dyDescent="0.2">
      <c r="A6" s="718" t="s">
        <v>70</v>
      </c>
      <c r="B6" s="718" t="s">
        <v>301</v>
      </c>
      <c r="C6" s="818" t="s">
        <v>425</v>
      </c>
      <c r="D6" s="819"/>
      <c r="E6" s="819"/>
      <c r="F6" s="819"/>
      <c r="G6" s="820"/>
      <c r="H6" s="716" t="s">
        <v>422</v>
      </c>
      <c r="I6" s="716"/>
      <c r="J6" s="716"/>
      <c r="K6" s="716"/>
      <c r="L6" s="716"/>
      <c r="M6" s="718" t="s">
        <v>302</v>
      </c>
    </row>
    <row r="7" spans="1:16" ht="12.75" customHeight="1" x14ac:dyDescent="0.2">
      <c r="A7" s="719"/>
      <c r="B7" s="719"/>
      <c r="C7" s="821"/>
      <c r="D7" s="822"/>
      <c r="E7" s="822"/>
      <c r="F7" s="822"/>
      <c r="G7" s="823"/>
      <c r="H7" s="716"/>
      <c r="I7" s="716"/>
      <c r="J7" s="716"/>
      <c r="K7" s="716"/>
      <c r="L7" s="716"/>
      <c r="M7" s="719"/>
    </row>
    <row r="8" spans="1:16" ht="5.25" customHeight="1" x14ac:dyDescent="0.2">
      <c r="A8" s="719"/>
      <c r="B8" s="719"/>
      <c r="C8" s="821"/>
      <c r="D8" s="822"/>
      <c r="E8" s="822"/>
      <c r="F8" s="822"/>
      <c r="G8" s="823"/>
      <c r="H8" s="716"/>
      <c r="I8" s="716"/>
      <c r="J8" s="716"/>
      <c r="K8" s="716"/>
      <c r="L8" s="716"/>
      <c r="M8" s="719"/>
    </row>
    <row r="9" spans="1:16" ht="68.25" customHeight="1" x14ac:dyDescent="0.2">
      <c r="A9" s="720"/>
      <c r="B9" s="720"/>
      <c r="C9" s="248" t="s">
        <v>303</v>
      </c>
      <c r="D9" s="248" t="s">
        <v>304</v>
      </c>
      <c r="E9" s="248" t="s">
        <v>305</v>
      </c>
      <c r="F9" s="248" t="s">
        <v>306</v>
      </c>
      <c r="G9" s="249" t="s">
        <v>307</v>
      </c>
      <c r="H9" s="250" t="s">
        <v>421</v>
      </c>
      <c r="I9" s="250" t="s">
        <v>426</v>
      </c>
      <c r="J9" s="250" t="s">
        <v>423</v>
      </c>
      <c r="K9" s="250" t="s">
        <v>424</v>
      </c>
      <c r="L9" s="250" t="s">
        <v>43</v>
      </c>
      <c r="M9" s="720"/>
    </row>
    <row r="10" spans="1:16" ht="14.25" x14ac:dyDescent="0.2">
      <c r="A10" s="239">
        <v>1</v>
      </c>
      <c r="B10" s="239">
        <v>2</v>
      </c>
      <c r="C10" s="239">
        <v>3</v>
      </c>
      <c r="D10" s="239">
        <v>4</v>
      </c>
      <c r="E10" s="239">
        <v>5</v>
      </c>
      <c r="F10" s="239">
        <v>6</v>
      </c>
      <c r="G10" s="239">
        <v>7</v>
      </c>
      <c r="H10" s="239">
        <v>8</v>
      </c>
      <c r="I10" s="239">
        <v>9</v>
      </c>
      <c r="J10" s="239">
        <v>10</v>
      </c>
      <c r="K10" s="239">
        <v>11</v>
      </c>
      <c r="L10" s="239">
        <v>12</v>
      </c>
      <c r="M10" s="239">
        <v>13</v>
      </c>
    </row>
    <row r="11" spans="1:16" ht="14.25" customHeight="1" x14ac:dyDescent="0.2">
      <c r="A11" s="235">
        <v>1</v>
      </c>
      <c r="B11" s="235" t="s">
        <v>844</v>
      </c>
      <c r="C11" s="824" t="s">
        <v>849</v>
      </c>
      <c r="D11" s="825"/>
      <c r="E11" s="825"/>
      <c r="F11" s="825"/>
      <c r="G11" s="825"/>
      <c r="H11" s="825"/>
      <c r="I11" s="825"/>
      <c r="J11" s="825"/>
      <c r="K11" s="825"/>
      <c r="L11" s="825"/>
      <c r="M11" s="826"/>
    </row>
    <row r="12" spans="1:16" ht="14.25" customHeight="1" x14ac:dyDescent="0.2">
      <c r="A12" s="235">
        <f>A11+1</f>
        <v>2</v>
      </c>
      <c r="B12" s="235" t="s">
        <v>809</v>
      </c>
      <c r="C12" s="827"/>
      <c r="D12" s="828"/>
      <c r="E12" s="828"/>
      <c r="F12" s="828"/>
      <c r="G12" s="828"/>
      <c r="H12" s="828"/>
      <c r="I12" s="828"/>
      <c r="J12" s="828"/>
      <c r="K12" s="828"/>
      <c r="L12" s="828"/>
      <c r="M12" s="829"/>
    </row>
    <row r="13" spans="1:16" ht="14.25" customHeight="1" x14ac:dyDescent="0.2">
      <c r="A13" s="235">
        <f t="shared" ref="A13:A41" si="0">A12+1</f>
        <v>3</v>
      </c>
      <c r="B13" s="235" t="s">
        <v>845</v>
      </c>
      <c r="C13" s="827"/>
      <c r="D13" s="828"/>
      <c r="E13" s="828"/>
      <c r="F13" s="828"/>
      <c r="G13" s="828"/>
      <c r="H13" s="828"/>
      <c r="I13" s="828"/>
      <c r="J13" s="828"/>
      <c r="K13" s="828"/>
      <c r="L13" s="828"/>
      <c r="M13" s="829"/>
    </row>
    <row r="14" spans="1:16" ht="14.25" customHeight="1" x14ac:dyDescent="0.2">
      <c r="A14" s="235">
        <f t="shared" si="0"/>
        <v>4</v>
      </c>
      <c r="B14" s="235" t="s">
        <v>810</v>
      </c>
      <c r="C14" s="827"/>
      <c r="D14" s="828"/>
      <c r="E14" s="828"/>
      <c r="F14" s="828"/>
      <c r="G14" s="828"/>
      <c r="H14" s="828"/>
      <c r="I14" s="828"/>
      <c r="J14" s="828"/>
      <c r="K14" s="828"/>
      <c r="L14" s="828"/>
      <c r="M14" s="829"/>
    </row>
    <row r="15" spans="1:16" ht="14.25" customHeight="1" x14ac:dyDescent="0.2">
      <c r="A15" s="235">
        <f t="shared" si="0"/>
        <v>5</v>
      </c>
      <c r="B15" s="235" t="s">
        <v>811</v>
      </c>
      <c r="C15" s="827"/>
      <c r="D15" s="828"/>
      <c r="E15" s="828"/>
      <c r="F15" s="828"/>
      <c r="G15" s="828"/>
      <c r="H15" s="828"/>
      <c r="I15" s="828"/>
      <c r="J15" s="828"/>
      <c r="K15" s="828"/>
      <c r="L15" s="828"/>
      <c r="M15" s="829"/>
    </row>
    <row r="16" spans="1:16" ht="14.25" customHeight="1" x14ac:dyDescent="0.2">
      <c r="A16" s="235">
        <f t="shared" si="0"/>
        <v>6</v>
      </c>
      <c r="B16" s="235" t="s">
        <v>812</v>
      </c>
      <c r="C16" s="827"/>
      <c r="D16" s="828"/>
      <c r="E16" s="828"/>
      <c r="F16" s="828"/>
      <c r="G16" s="828"/>
      <c r="H16" s="828"/>
      <c r="I16" s="828"/>
      <c r="J16" s="828"/>
      <c r="K16" s="828"/>
      <c r="L16" s="828"/>
      <c r="M16" s="829"/>
    </row>
    <row r="17" spans="1:13" ht="14.25" customHeight="1" x14ac:dyDescent="0.2">
      <c r="A17" s="235">
        <f t="shared" si="0"/>
        <v>7</v>
      </c>
      <c r="B17" s="235" t="s">
        <v>813</v>
      </c>
      <c r="C17" s="827"/>
      <c r="D17" s="828"/>
      <c r="E17" s="828"/>
      <c r="F17" s="828"/>
      <c r="G17" s="828"/>
      <c r="H17" s="828"/>
      <c r="I17" s="828"/>
      <c r="J17" s="828"/>
      <c r="K17" s="828"/>
      <c r="L17" s="828"/>
      <c r="M17" s="829"/>
    </row>
    <row r="18" spans="1:13" ht="14.25" customHeight="1" x14ac:dyDescent="0.2">
      <c r="A18" s="235">
        <f t="shared" si="0"/>
        <v>8</v>
      </c>
      <c r="B18" s="235" t="s">
        <v>814</v>
      </c>
      <c r="C18" s="827"/>
      <c r="D18" s="828"/>
      <c r="E18" s="828"/>
      <c r="F18" s="828"/>
      <c r="G18" s="828"/>
      <c r="H18" s="828"/>
      <c r="I18" s="828"/>
      <c r="J18" s="828"/>
      <c r="K18" s="828"/>
      <c r="L18" s="828"/>
      <c r="M18" s="829"/>
    </row>
    <row r="19" spans="1:13" ht="14.25" customHeight="1" x14ac:dyDescent="0.2">
      <c r="A19" s="235">
        <f t="shared" si="0"/>
        <v>9</v>
      </c>
      <c r="B19" s="235" t="s">
        <v>815</v>
      </c>
      <c r="C19" s="827"/>
      <c r="D19" s="828"/>
      <c r="E19" s="828"/>
      <c r="F19" s="828"/>
      <c r="G19" s="828"/>
      <c r="H19" s="828"/>
      <c r="I19" s="828"/>
      <c r="J19" s="828"/>
      <c r="K19" s="828"/>
      <c r="L19" s="828"/>
      <c r="M19" s="829"/>
    </row>
    <row r="20" spans="1:13" ht="14.25" customHeight="1" x14ac:dyDescent="0.2">
      <c r="A20" s="235">
        <f t="shared" si="0"/>
        <v>10</v>
      </c>
      <c r="B20" s="235" t="s">
        <v>816</v>
      </c>
      <c r="C20" s="827"/>
      <c r="D20" s="828"/>
      <c r="E20" s="828"/>
      <c r="F20" s="828"/>
      <c r="G20" s="828"/>
      <c r="H20" s="828"/>
      <c r="I20" s="828"/>
      <c r="J20" s="828"/>
      <c r="K20" s="828"/>
      <c r="L20" s="828"/>
      <c r="M20" s="829"/>
    </row>
    <row r="21" spans="1:13" ht="14.25" customHeight="1" x14ac:dyDescent="0.2">
      <c r="A21" s="235">
        <f t="shared" si="0"/>
        <v>11</v>
      </c>
      <c r="B21" s="235" t="s">
        <v>846</v>
      </c>
      <c r="C21" s="827"/>
      <c r="D21" s="828"/>
      <c r="E21" s="828"/>
      <c r="F21" s="828"/>
      <c r="G21" s="828"/>
      <c r="H21" s="828"/>
      <c r="I21" s="828"/>
      <c r="J21" s="828"/>
      <c r="K21" s="828"/>
      <c r="L21" s="828"/>
      <c r="M21" s="829"/>
    </row>
    <row r="22" spans="1:13" ht="14.25" customHeight="1" x14ac:dyDescent="0.2">
      <c r="A22" s="235">
        <f t="shared" si="0"/>
        <v>12</v>
      </c>
      <c r="B22" s="235" t="s">
        <v>817</v>
      </c>
      <c r="C22" s="827"/>
      <c r="D22" s="828"/>
      <c r="E22" s="828"/>
      <c r="F22" s="828"/>
      <c r="G22" s="828"/>
      <c r="H22" s="828"/>
      <c r="I22" s="828"/>
      <c r="J22" s="828"/>
      <c r="K22" s="828"/>
      <c r="L22" s="828"/>
      <c r="M22" s="829"/>
    </row>
    <row r="23" spans="1:13" ht="14.25" customHeight="1" x14ac:dyDescent="0.2">
      <c r="A23" s="235">
        <f t="shared" si="0"/>
        <v>13</v>
      </c>
      <c r="B23" s="235" t="s">
        <v>818</v>
      </c>
      <c r="C23" s="827"/>
      <c r="D23" s="828"/>
      <c r="E23" s="828"/>
      <c r="F23" s="828"/>
      <c r="G23" s="828"/>
      <c r="H23" s="828"/>
      <c r="I23" s="828"/>
      <c r="J23" s="828"/>
      <c r="K23" s="828"/>
      <c r="L23" s="828"/>
      <c r="M23" s="829"/>
    </row>
    <row r="24" spans="1:13" ht="14.25" customHeight="1" x14ac:dyDescent="0.2">
      <c r="A24" s="235">
        <f t="shared" si="0"/>
        <v>14</v>
      </c>
      <c r="B24" s="235" t="s">
        <v>847</v>
      </c>
      <c r="C24" s="827"/>
      <c r="D24" s="828"/>
      <c r="E24" s="828"/>
      <c r="F24" s="828"/>
      <c r="G24" s="828"/>
      <c r="H24" s="828"/>
      <c r="I24" s="828"/>
      <c r="J24" s="828"/>
      <c r="K24" s="828"/>
      <c r="L24" s="828"/>
      <c r="M24" s="829"/>
    </row>
    <row r="25" spans="1:13" ht="14.25" customHeight="1" x14ac:dyDescent="0.2">
      <c r="A25" s="235">
        <f t="shared" si="0"/>
        <v>15</v>
      </c>
      <c r="B25" s="235" t="s">
        <v>819</v>
      </c>
      <c r="C25" s="827"/>
      <c r="D25" s="828"/>
      <c r="E25" s="828"/>
      <c r="F25" s="828"/>
      <c r="G25" s="828"/>
      <c r="H25" s="828"/>
      <c r="I25" s="828"/>
      <c r="J25" s="828"/>
      <c r="K25" s="828"/>
      <c r="L25" s="828"/>
      <c r="M25" s="829"/>
    </row>
    <row r="26" spans="1:13" ht="14.25" customHeight="1" x14ac:dyDescent="0.2">
      <c r="A26" s="235">
        <f t="shared" si="0"/>
        <v>16</v>
      </c>
      <c r="B26" s="235" t="s">
        <v>820</v>
      </c>
      <c r="C26" s="827"/>
      <c r="D26" s="828"/>
      <c r="E26" s="828"/>
      <c r="F26" s="828"/>
      <c r="G26" s="828"/>
      <c r="H26" s="828"/>
      <c r="I26" s="828"/>
      <c r="J26" s="828"/>
      <c r="K26" s="828"/>
      <c r="L26" s="828"/>
      <c r="M26" s="829"/>
    </row>
    <row r="27" spans="1:13" ht="14.25" customHeight="1" x14ac:dyDescent="0.2">
      <c r="A27" s="235">
        <f t="shared" si="0"/>
        <v>17</v>
      </c>
      <c r="B27" s="235" t="s">
        <v>821</v>
      </c>
      <c r="C27" s="827"/>
      <c r="D27" s="828"/>
      <c r="E27" s="828"/>
      <c r="F27" s="828"/>
      <c r="G27" s="828"/>
      <c r="H27" s="828"/>
      <c r="I27" s="828"/>
      <c r="J27" s="828"/>
      <c r="K27" s="828"/>
      <c r="L27" s="828"/>
      <c r="M27" s="829"/>
    </row>
    <row r="28" spans="1:13" ht="14.25" customHeight="1" x14ac:dyDescent="0.2">
      <c r="A28" s="235">
        <f t="shared" si="0"/>
        <v>18</v>
      </c>
      <c r="B28" s="235" t="s">
        <v>822</v>
      </c>
      <c r="C28" s="827"/>
      <c r="D28" s="828"/>
      <c r="E28" s="828"/>
      <c r="F28" s="828"/>
      <c r="G28" s="828"/>
      <c r="H28" s="828"/>
      <c r="I28" s="828"/>
      <c r="J28" s="828"/>
      <c r="K28" s="828"/>
      <c r="L28" s="828"/>
      <c r="M28" s="829"/>
    </row>
    <row r="29" spans="1:13" ht="14.25" customHeight="1" x14ac:dyDescent="0.2">
      <c r="A29" s="235">
        <f t="shared" si="0"/>
        <v>19</v>
      </c>
      <c r="B29" s="235" t="s">
        <v>848</v>
      </c>
      <c r="C29" s="827"/>
      <c r="D29" s="828"/>
      <c r="E29" s="828"/>
      <c r="F29" s="828"/>
      <c r="G29" s="828"/>
      <c r="H29" s="828"/>
      <c r="I29" s="828"/>
      <c r="J29" s="828"/>
      <c r="K29" s="828"/>
      <c r="L29" s="828"/>
      <c r="M29" s="829"/>
    </row>
    <row r="30" spans="1:13" ht="14.25" customHeight="1" x14ac:dyDescent="0.2">
      <c r="A30" s="235">
        <f t="shared" si="0"/>
        <v>20</v>
      </c>
      <c r="B30" s="235" t="s">
        <v>823</v>
      </c>
      <c r="C30" s="827"/>
      <c r="D30" s="828"/>
      <c r="E30" s="828"/>
      <c r="F30" s="828"/>
      <c r="G30" s="828"/>
      <c r="H30" s="828"/>
      <c r="I30" s="828"/>
      <c r="J30" s="828"/>
      <c r="K30" s="828"/>
      <c r="L30" s="828"/>
      <c r="M30" s="829"/>
    </row>
    <row r="31" spans="1:13" ht="14.25" customHeight="1" x14ac:dyDescent="0.2">
      <c r="A31" s="235">
        <f t="shared" si="0"/>
        <v>21</v>
      </c>
      <c r="B31" s="235" t="s">
        <v>824</v>
      </c>
      <c r="C31" s="827"/>
      <c r="D31" s="828"/>
      <c r="E31" s="828"/>
      <c r="F31" s="828"/>
      <c r="G31" s="828"/>
      <c r="H31" s="828"/>
      <c r="I31" s="828"/>
      <c r="J31" s="828"/>
      <c r="K31" s="828"/>
      <c r="L31" s="828"/>
      <c r="M31" s="829"/>
    </row>
    <row r="32" spans="1:13" ht="14.25" customHeight="1" x14ac:dyDescent="0.2">
      <c r="A32" s="235">
        <f t="shared" si="0"/>
        <v>22</v>
      </c>
      <c r="B32" s="235" t="s">
        <v>825</v>
      </c>
      <c r="C32" s="827"/>
      <c r="D32" s="828"/>
      <c r="E32" s="828"/>
      <c r="F32" s="828"/>
      <c r="G32" s="828"/>
      <c r="H32" s="828"/>
      <c r="I32" s="828"/>
      <c r="J32" s="828"/>
      <c r="K32" s="828"/>
      <c r="L32" s="828"/>
      <c r="M32" s="829"/>
    </row>
    <row r="33" spans="1:13" ht="14.25" customHeight="1" x14ac:dyDescent="0.2">
      <c r="A33" s="235">
        <f t="shared" si="0"/>
        <v>23</v>
      </c>
      <c r="B33" s="235" t="s">
        <v>826</v>
      </c>
      <c r="C33" s="827"/>
      <c r="D33" s="828"/>
      <c r="E33" s="828"/>
      <c r="F33" s="828"/>
      <c r="G33" s="828"/>
      <c r="H33" s="828"/>
      <c r="I33" s="828"/>
      <c r="J33" s="828"/>
      <c r="K33" s="828"/>
      <c r="L33" s="828"/>
      <c r="M33" s="829"/>
    </row>
    <row r="34" spans="1:13" ht="14.25" customHeight="1" x14ac:dyDescent="0.2">
      <c r="A34" s="235">
        <f t="shared" si="0"/>
        <v>24</v>
      </c>
      <c r="B34" s="235" t="s">
        <v>827</v>
      </c>
      <c r="C34" s="827"/>
      <c r="D34" s="828"/>
      <c r="E34" s="828"/>
      <c r="F34" s="828"/>
      <c r="G34" s="828"/>
      <c r="H34" s="828"/>
      <c r="I34" s="828"/>
      <c r="J34" s="828"/>
      <c r="K34" s="828"/>
      <c r="L34" s="828"/>
      <c r="M34" s="829"/>
    </row>
    <row r="35" spans="1:13" x14ac:dyDescent="0.2">
      <c r="A35" s="235">
        <f t="shared" si="0"/>
        <v>25</v>
      </c>
      <c r="B35" s="235" t="s">
        <v>828</v>
      </c>
      <c r="C35" s="827"/>
      <c r="D35" s="828"/>
      <c r="E35" s="828"/>
      <c r="F35" s="828"/>
      <c r="G35" s="828"/>
      <c r="H35" s="828"/>
      <c r="I35" s="828"/>
      <c r="J35" s="828"/>
      <c r="K35" s="828"/>
      <c r="L35" s="828"/>
      <c r="M35" s="829"/>
    </row>
    <row r="36" spans="1:13" x14ac:dyDescent="0.2">
      <c r="A36" s="235">
        <f t="shared" si="0"/>
        <v>26</v>
      </c>
      <c r="B36" s="235" t="s">
        <v>829</v>
      </c>
      <c r="C36" s="827"/>
      <c r="D36" s="828"/>
      <c r="E36" s="828"/>
      <c r="F36" s="828"/>
      <c r="G36" s="828"/>
      <c r="H36" s="828"/>
      <c r="I36" s="828"/>
      <c r="J36" s="828"/>
      <c r="K36" s="828"/>
      <c r="L36" s="828"/>
      <c r="M36" s="829"/>
    </row>
    <row r="37" spans="1:13" x14ac:dyDescent="0.2">
      <c r="A37" s="235">
        <f t="shared" si="0"/>
        <v>27</v>
      </c>
      <c r="B37" s="235" t="s">
        <v>830</v>
      </c>
      <c r="C37" s="827"/>
      <c r="D37" s="828"/>
      <c r="E37" s="828"/>
      <c r="F37" s="828"/>
      <c r="G37" s="828"/>
      <c r="H37" s="828"/>
      <c r="I37" s="828"/>
      <c r="J37" s="828"/>
      <c r="K37" s="828"/>
      <c r="L37" s="828"/>
      <c r="M37" s="829"/>
    </row>
    <row r="38" spans="1:13" x14ac:dyDescent="0.2">
      <c r="A38" s="235">
        <f t="shared" si="0"/>
        <v>28</v>
      </c>
      <c r="B38" s="168" t="s">
        <v>831</v>
      </c>
      <c r="C38" s="827"/>
      <c r="D38" s="828"/>
      <c r="E38" s="828"/>
      <c r="F38" s="828"/>
      <c r="G38" s="828"/>
      <c r="H38" s="828"/>
      <c r="I38" s="828"/>
      <c r="J38" s="828"/>
      <c r="K38" s="828"/>
      <c r="L38" s="828"/>
      <c r="M38" s="829"/>
    </row>
    <row r="39" spans="1:13" x14ac:dyDescent="0.2">
      <c r="A39" s="235">
        <f t="shared" si="0"/>
        <v>29</v>
      </c>
      <c r="B39" s="168" t="s">
        <v>832</v>
      </c>
      <c r="C39" s="827"/>
      <c r="D39" s="828"/>
      <c r="E39" s="828"/>
      <c r="F39" s="828"/>
      <c r="G39" s="828"/>
      <c r="H39" s="828"/>
      <c r="I39" s="828"/>
      <c r="J39" s="828"/>
      <c r="K39" s="828"/>
      <c r="L39" s="828"/>
      <c r="M39" s="829"/>
    </row>
    <row r="40" spans="1:13" x14ac:dyDescent="0.2">
      <c r="A40" s="235">
        <f t="shared" si="0"/>
        <v>30</v>
      </c>
      <c r="B40" s="168" t="s">
        <v>833</v>
      </c>
      <c r="C40" s="827"/>
      <c r="D40" s="828"/>
      <c r="E40" s="828"/>
      <c r="F40" s="828"/>
      <c r="G40" s="828"/>
      <c r="H40" s="828"/>
      <c r="I40" s="828"/>
      <c r="J40" s="828"/>
      <c r="K40" s="828"/>
      <c r="L40" s="828"/>
      <c r="M40" s="829"/>
    </row>
    <row r="41" spans="1:13" x14ac:dyDescent="0.2">
      <c r="A41" s="235">
        <f t="shared" si="0"/>
        <v>31</v>
      </c>
      <c r="B41" s="168" t="s">
        <v>834</v>
      </c>
      <c r="C41" s="827"/>
      <c r="D41" s="828"/>
      <c r="E41" s="828"/>
      <c r="F41" s="828"/>
      <c r="G41" s="828"/>
      <c r="H41" s="828"/>
      <c r="I41" s="828"/>
      <c r="J41" s="828"/>
      <c r="K41" s="828"/>
      <c r="L41" s="828"/>
      <c r="M41" s="829"/>
    </row>
    <row r="42" spans="1:13" x14ac:dyDescent="0.2">
      <c r="A42" s="176"/>
      <c r="B42" s="176" t="s">
        <v>835</v>
      </c>
      <c r="C42" s="827"/>
      <c r="D42" s="828"/>
      <c r="E42" s="828"/>
      <c r="F42" s="828"/>
      <c r="G42" s="828"/>
      <c r="H42" s="828"/>
      <c r="I42" s="828"/>
      <c r="J42" s="828"/>
      <c r="K42" s="828"/>
      <c r="L42" s="828"/>
      <c r="M42" s="829"/>
    </row>
    <row r="43" spans="1:13" x14ac:dyDescent="0.2">
      <c r="A43" s="17" t="s">
        <v>16</v>
      </c>
      <c r="B43" s="8"/>
      <c r="C43" s="830"/>
      <c r="D43" s="831"/>
      <c r="E43" s="831"/>
      <c r="F43" s="831"/>
      <c r="G43" s="831"/>
      <c r="H43" s="831"/>
      <c r="I43" s="831"/>
      <c r="J43" s="831"/>
      <c r="K43" s="831"/>
      <c r="L43" s="831"/>
      <c r="M43" s="832"/>
    </row>
    <row r="44" spans="1:13" ht="16.5" customHeight="1" x14ac:dyDescent="0.2">
      <c r="B44" s="170"/>
      <c r="C44" s="816"/>
      <c r="D44" s="816"/>
      <c r="E44" s="816"/>
      <c r="F44" s="816"/>
    </row>
    <row r="48" spans="1:13" ht="14.25" x14ac:dyDescent="0.2">
      <c r="J48" s="587" t="s">
        <v>868</v>
      </c>
      <c r="K48" s="587"/>
      <c r="L48" s="587"/>
      <c r="M48" s="587"/>
    </row>
    <row r="49" spans="10:13" ht="14.25" x14ac:dyDescent="0.2">
      <c r="J49" s="587" t="s">
        <v>869</v>
      </c>
      <c r="K49" s="587"/>
      <c r="L49" s="587"/>
      <c r="M49" s="587"/>
    </row>
  </sheetData>
  <mergeCells count="15">
    <mergeCell ref="J49:M49"/>
    <mergeCell ref="B2:L2"/>
    <mergeCell ref="L1:M1"/>
    <mergeCell ref="C1:I1"/>
    <mergeCell ref="A4:M4"/>
    <mergeCell ref="J48:M48"/>
    <mergeCell ref="C44:F44"/>
    <mergeCell ref="H6:L8"/>
    <mergeCell ref="H5:M5"/>
    <mergeCell ref="A5:G5"/>
    <mergeCell ref="M6:M9"/>
    <mergeCell ref="A6:A9"/>
    <mergeCell ref="B6:B9"/>
    <mergeCell ref="C6:G8"/>
    <mergeCell ref="C11:M43"/>
  </mergeCells>
  <printOptions horizontalCentered="1"/>
  <pageMargins left="0.42" right="0.41" top="0.41" bottom="0" header="0.31496062992125984" footer="0.31496062992125984"/>
  <pageSetup paperSize="9" scale="74" orientation="landscape" r:id="rId1"/>
  <colBreaks count="1" manualBreakCount="1">
    <brk id="13" max="1048575" man="1"/>
  </col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opLeftCell="A6" zoomScaleSheetLayoutView="63" workbookViewId="0">
      <selection activeCell="K26" sqref="K26"/>
    </sheetView>
  </sheetViews>
  <sheetFormatPr defaultRowHeight="12.75" x14ac:dyDescent="0.2"/>
  <cols>
    <col min="1" max="1" width="36" style="199" customWidth="1"/>
    <col min="2" max="2" width="25.7109375" style="199" customWidth="1"/>
    <col min="3" max="3" width="21.85546875" style="199" customWidth="1"/>
    <col min="4" max="4" width="22.5703125" style="199" customWidth="1"/>
    <col min="5" max="5" width="19.42578125" style="199" customWidth="1"/>
    <col min="6" max="6" width="17.42578125" style="199" customWidth="1"/>
    <col min="7" max="16384" width="9.140625" style="199"/>
  </cols>
  <sheetData>
    <row r="1" spans="1:12" ht="15.75" x14ac:dyDescent="0.25">
      <c r="A1" s="553" t="s">
        <v>0</v>
      </c>
      <c r="B1" s="553"/>
      <c r="C1" s="553"/>
      <c r="D1" s="553"/>
      <c r="E1" s="553"/>
      <c r="F1" s="243" t="s">
        <v>541</v>
      </c>
      <c r="G1" s="63"/>
      <c r="H1" s="63"/>
      <c r="I1" s="63"/>
      <c r="J1" s="63"/>
      <c r="K1" s="63"/>
      <c r="L1" s="63"/>
    </row>
    <row r="2" spans="1:12" ht="20.25" x14ac:dyDescent="0.3">
      <c r="A2" s="554" t="s">
        <v>646</v>
      </c>
      <c r="B2" s="554"/>
      <c r="C2" s="554"/>
      <c r="D2" s="554"/>
      <c r="E2" s="554"/>
      <c r="F2" s="554"/>
      <c r="G2" s="26"/>
      <c r="H2" s="26"/>
      <c r="I2" s="26"/>
      <c r="J2" s="26"/>
      <c r="K2" s="26"/>
      <c r="L2" s="26"/>
    </row>
    <row r="3" spans="1:12" x14ac:dyDescent="0.2">
      <c r="A3" s="197"/>
      <c r="B3" s="197"/>
      <c r="C3" s="197"/>
      <c r="D3" s="197"/>
      <c r="E3" s="197"/>
      <c r="F3" s="197"/>
    </row>
    <row r="4" spans="1:12" ht="18" x14ac:dyDescent="0.2">
      <c r="A4" s="833" t="s">
        <v>540</v>
      </c>
      <c r="B4" s="833"/>
      <c r="C4" s="833"/>
      <c r="D4" s="833"/>
      <c r="E4" s="833"/>
      <c r="F4" s="833"/>
      <c r="G4" s="833"/>
    </row>
    <row r="5" spans="1:12" ht="18" x14ac:dyDescent="0.2">
      <c r="A5" s="94" t="s">
        <v>889</v>
      </c>
      <c r="B5" s="251"/>
      <c r="C5" s="251"/>
      <c r="D5" s="251"/>
      <c r="E5" s="251"/>
      <c r="F5" s="251"/>
      <c r="G5" s="251"/>
    </row>
    <row r="6" spans="1:12" ht="31.5" x14ac:dyDescent="0.25">
      <c r="A6" s="252"/>
      <c r="B6" s="253" t="s">
        <v>331</v>
      </c>
      <c r="C6" s="253" t="s">
        <v>332</v>
      </c>
      <c r="D6" s="253" t="s">
        <v>333</v>
      </c>
      <c r="E6" s="254"/>
      <c r="F6" s="254"/>
    </row>
    <row r="7" spans="1:12" ht="25.5" x14ac:dyDescent="0.25">
      <c r="A7" s="255" t="s">
        <v>334</v>
      </c>
      <c r="B7" s="255" t="s">
        <v>938</v>
      </c>
      <c r="C7" s="255" t="s">
        <v>892</v>
      </c>
      <c r="D7" s="255" t="s">
        <v>892</v>
      </c>
      <c r="E7" s="254"/>
      <c r="F7" s="254"/>
    </row>
    <row r="8" spans="1:12" ht="13.5" customHeight="1" x14ac:dyDescent="0.25">
      <c r="A8" s="255" t="s">
        <v>335</v>
      </c>
      <c r="B8" s="255" t="s">
        <v>938</v>
      </c>
      <c r="C8" s="255" t="s">
        <v>892</v>
      </c>
      <c r="D8" s="255" t="s">
        <v>892</v>
      </c>
      <c r="E8" s="254"/>
      <c r="F8" s="254"/>
    </row>
    <row r="9" spans="1:12" ht="13.5" customHeight="1" x14ac:dyDescent="0.25">
      <c r="A9" s="255" t="s">
        <v>336</v>
      </c>
      <c r="B9" s="255"/>
      <c r="C9" s="255"/>
      <c r="D9" s="255"/>
      <c r="E9" s="254"/>
      <c r="F9" s="254"/>
    </row>
    <row r="10" spans="1:12" ht="13.5" customHeight="1" x14ac:dyDescent="0.25">
      <c r="A10" s="256" t="s">
        <v>836</v>
      </c>
      <c r="B10" s="255" t="s">
        <v>938</v>
      </c>
      <c r="C10" s="255" t="s">
        <v>892</v>
      </c>
      <c r="D10" s="255" t="s">
        <v>892</v>
      </c>
      <c r="E10" s="254"/>
      <c r="F10" s="254"/>
    </row>
    <row r="11" spans="1:12" ht="13.5" customHeight="1" x14ac:dyDescent="0.25">
      <c r="A11" s="256" t="s">
        <v>837</v>
      </c>
      <c r="B11" s="255"/>
      <c r="C11" s="255"/>
      <c r="D11" s="255"/>
      <c r="E11" s="254"/>
      <c r="F11" s="254"/>
    </row>
    <row r="12" spans="1:12" ht="13.5" customHeight="1" x14ac:dyDescent="0.25">
      <c r="A12" s="256" t="s">
        <v>838</v>
      </c>
      <c r="B12" s="255"/>
      <c r="C12" s="255"/>
      <c r="D12" s="255"/>
      <c r="E12" s="254"/>
      <c r="F12" s="254"/>
    </row>
    <row r="13" spans="1:12" ht="13.5" customHeight="1" x14ac:dyDescent="0.25">
      <c r="A13" s="256" t="s">
        <v>839</v>
      </c>
      <c r="B13" s="255" t="s">
        <v>938</v>
      </c>
      <c r="C13" s="255" t="s">
        <v>938</v>
      </c>
      <c r="D13" s="255" t="s">
        <v>938</v>
      </c>
      <c r="E13" s="254"/>
      <c r="F13" s="254"/>
    </row>
    <row r="14" spans="1:12" ht="13.5" customHeight="1" x14ac:dyDescent="0.25">
      <c r="A14" s="256" t="s">
        <v>840</v>
      </c>
      <c r="B14" s="255"/>
      <c r="C14" s="255"/>
      <c r="D14" s="255"/>
      <c r="E14" s="254"/>
      <c r="F14" s="254"/>
    </row>
    <row r="15" spans="1:12" ht="13.5" customHeight="1" x14ac:dyDescent="0.25">
      <c r="A15" s="256" t="s">
        <v>841</v>
      </c>
      <c r="B15" s="255"/>
      <c r="C15" s="255"/>
      <c r="D15" s="255"/>
      <c r="E15" s="254"/>
      <c r="F15" s="254"/>
    </row>
    <row r="16" spans="1:12" ht="13.5" customHeight="1" x14ac:dyDescent="0.25">
      <c r="A16" s="256" t="s">
        <v>842</v>
      </c>
      <c r="B16" s="255" t="s">
        <v>938</v>
      </c>
      <c r="C16" s="255" t="s">
        <v>938</v>
      </c>
      <c r="D16" s="255" t="s">
        <v>938</v>
      </c>
      <c r="E16" s="254"/>
      <c r="F16" s="254"/>
    </row>
    <row r="17" spans="1:7" ht="13.5" customHeight="1" x14ac:dyDescent="0.25">
      <c r="A17" s="256" t="s">
        <v>843</v>
      </c>
      <c r="B17" s="255" t="s">
        <v>938</v>
      </c>
      <c r="C17" s="255" t="s">
        <v>938</v>
      </c>
      <c r="D17" s="255" t="s">
        <v>938</v>
      </c>
      <c r="E17" s="254"/>
      <c r="F17" s="254"/>
    </row>
    <row r="18" spans="1:7" ht="13.5" customHeight="1" x14ac:dyDescent="0.25">
      <c r="A18" s="257"/>
      <c r="B18" s="258"/>
      <c r="C18" s="258"/>
      <c r="D18" s="258"/>
      <c r="E18" s="254"/>
      <c r="F18" s="254"/>
    </row>
    <row r="19" spans="1:7" ht="13.5" customHeight="1" x14ac:dyDescent="0.2">
      <c r="A19" s="834" t="s">
        <v>337</v>
      </c>
      <c r="B19" s="834"/>
      <c r="C19" s="834"/>
      <c r="D19" s="834"/>
      <c r="E19" s="834"/>
      <c r="F19" s="834"/>
      <c r="G19" s="834"/>
    </row>
    <row r="20" spans="1:7" ht="15" x14ac:dyDescent="0.25">
      <c r="A20" s="254"/>
      <c r="B20" s="254"/>
      <c r="C20" s="254"/>
      <c r="D20" s="254"/>
      <c r="E20" s="735" t="s">
        <v>895</v>
      </c>
      <c r="F20" s="735"/>
      <c r="G20" s="69"/>
    </row>
    <row r="21" spans="1:7" ht="46.15" customHeight="1" x14ac:dyDescent="0.2">
      <c r="A21" s="249" t="s">
        <v>428</v>
      </c>
      <c r="B21" s="249" t="s">
        <v>3</v>
      </c>
      <c r="C21" s="248" t="s">
        <v>338</v>
      </c>
      <c r="D21" s="259" t="s">
        <v>339</v>
      </c>
      <c r="E21" s="249" t="s">
        <v>340</v>
      </c>
      <c r="F21" s="249" t="s">
        <v>341</v>
      </c>
      <c r="G21" s="10"/>
    </row>
    <row r="22" spans="1:7" ht="51" x14ac:dyDescent="0.2">
      <c r="A22" s="255" t="s">
        <v>342</v>
      </c>
      <c r="B22" s="497" t="s">
        <v>961</v>
      </c>
      <c r="C22" s="502">
        <v>1</v>
      </c>
      <c r="D22" s="503"/>
      <c r="E22" s="504" t="s">
        <v>969</v>
      </c>
      <c r="F22" s="502" t="s">
        <v>966</v>
      </c>
    </row>
    <row r="23" spans="1:7" ht="14.25" x14ac:dyDescent="0.2">
      <c r="A23" s="255" t="s">
        <v>343</v>
      </c>
      <c r="B23" s="497"/>
      <c r="C23" s="502"/>
      <c r="D23" s="503"/>
      <c r="E23" s="504"/>
      <c r="F23" s="502"/>
    </row>
    <row r="24" spans="1:7" ht="38.25" x14ac:dyDescent="0.2">
      <c r="A24" s="255" t="s">
        <v>344</v>
      </c>
      <c r="B24" s="497" t="s">
        <v>962</v>
      </c>
      <c r="C24" s="502">
        <v>3</v>
      </c>
      <c r="D24" s="503"/>
      <c r="E24" s="504" t="s">
        <v>969</v>
      </c>
      <c r="F24" s="502" t="s">
        <v>965</v>
      </c>
    </row>
    <row r="25" spans="1:7" ht="25.5" x14ac:dyDescent="0.2">
      <c r="A25" s="255" t="s">
        <v>345</v>
      </c>
      <c r="B25" s="497"/>
      <c r="C25" s="497"/>
      <c r="D25" s="498"/>
      <c r="E25" s="499"/>
      <c r="F25" s="500"/>
    </row>
    <row r="26" spans="1:7" ht="32.25" customHeight="1" x14ac:dyDescent="0.2">
      <c r="A26" s="255" t="s">
        <v>346</v>
      </c>
      <c r="B26" s="497"/>
      <c r="C26" s="497"/>
      <c r="D26" s="498"/>
      <c r="E26" s="499"/>
      <c r="F26" s="500"/>
    </row>
    <row r="27" spans="1:7" ht="14.25" x14ac:dyDescent="0.2">
      <c r="A27" s="255" t="s">
        <v>347</v>
      </c>
      <c r="B27" s="497"/>
      <c r="C27" s="497"/>
      <c r="D27" s="498"/>
      <c r="E27" s="499"/>
      <c r="F27" s="500"/>
    </row>
    <row r="28" spans="1:7" ht="51" x14ac:dyDescent="0.2">
      <c r="A28" s="255" t="s">
        <v>348</v>
      </c>
      <c r="B28" s="497" t="s">
        <v>964</v>
      </c>
      <c r="C28" s="502">
        <v>4</v>
      </c>
      <c r="D28" s="503"/>
      <c r="E28" s="504" t="s">
        <v>969</v>
      </c>
      <c r="F28" s="502" t="s">
        <v>968</v>
      </c>
    </row>
    <row r="29" spans="1:7" ht="14.25" x14ac:dyDescent="0.2">
      <c r="A29" s="255" t="s">
        <v>349</v>
      </c>
      <c r="B29" s="497"/>
      <c r="C29" s="497"/>
      <c r="D29" s="498"/>
      <c r="E29" s="499"/>
      <c r="F29" s="500"/>
    </row>
    <row r="30" spans="1:7" ht="14.25" x14ac:dyDescent="0.2">
      <c r="A30" s="255" t="s">
        <v>350</v>
      </c>
      <c r="B30" s="497"/>
      <c r="C30" s="497"/>
      <c r="D30" s="498"/>
      <c r="E30" s="499"/>
      <c r="F30" s="500"/>
    </row>
    <row r="31" spans="1:7" ht="14.25" x14ac:dyDescent="0.2">
      <c r="A31" s="255" t="s">
        <v>351</v>
      </c>
      <c r="B31" s="497"/>
      <c r="C31" s="497"/>
      <c r="D31" s="498"/>
      <c r="E31" s="499"/>
      <c r="F31" s="500"/>
    </row>
    <row r="32" spans="1:7" ht="14.25" x14ac:dyDescent="0.2">
      <c r="A32" s="255" t="s">
        <v>352</v>
      </c>
      <c r="B32" s="497"/>
      <c r="C32" s="497"/>
      <c r="D32" s="498"/>
      <c r="E32" s="499"/>
      <c r="F32" s="500"/>
    </row>
    <row r="33" spans="1:6" ht="14.25" x14ac:dyDescent="0.2">
      <c r="A33" s="255" t="s">
        <v>353</v>
      </c>
      <c r="B33" s="497"/>
      <c r="C33" s="497"/>
      <c r="D33" s="498"/>
      <c r="E33" s="499"/>
      <c r="F33" s="500"/>
    </row>
    <row r="34" spans="1:6" ht="25.5" x14ac:dyDescent="0.2">
      <c r="A34" s="255" t="s">
        <v>354</v>
      </c>
      <c r="B34" s="497"/>
      <c r="C34" s="497"/>
      <c r="D34" s="498"/>
      <c r="E34" s="499"/>
      <c r="F34" s="500"/>
    </row>
    <row r="35" spans="1:6" ht="14.25" x14ac:dyDescent="0.2">
      <c r="A35" s="255" t="s">
        <v>355</v>
      </c>
      <c r="B35" s="497"/>
      <c r="C35" s="497"/>
      <c r="D35" s="498"/>
      <c r="E35" s="499"/>
      <c r="F35" s="500"/>
    </row>
    <row r="36" spans="1:6" ht="14.25" x14ac:dyDescent="0.2">
      <c r="A36" s="255" t="s">
        <v>356</v>
      </c>
      <c r="B36" s="497"/>
      <c r="C36" s="497"/>
      <c r="D36" s="498"/>
      <c r="E36" s="499"/>
      <c r="F36" s="500"/>
    </row>
    <row r="37" spans="1:6" ht="76.5" x14ac:dyDescent="0.2">
      <c r="A37" s="255" t="s">
        <v>357</v>
      </c>
      <c r="B37" s="497" t="s">
        <v>963</v>
      </c>
      <c r="C37" s="502">
        <v>1</v>
      </c>
      <c r="D37" s="503"/>
      <c r="E37" s="504" t="s">
        <v>969</v>
      </c>
      <c r="F37" s="500" t="s">
        <v>967</v>
      </c>
    </row>
    <row r="38" spans="1:6" ht="14.25" x14ac:dyDescent="0.2">
      <c r="A38" s="255" t="s">
        <v>43</v>
      </c>
      <c r="B38" s="497"/>
      <c r="C38" s="497"/>
      <c r="D38" s="498"/>
      <c r="E38" s="499"/>
      <c r="F38" s="500"/>
    </row>
    <row r="39" spans="1:6" x14ac:dyDescent="0.2">
      <c r="A39" s="260" t="s">
        <v>16</v>
      </c>
      <c r="B39" s="255">
        <f>SUM(B22:B38)</f>
        <v>0</v>
      </c>
      <c r="C39" s="255">
        <f>SUM(C22:C38)</f>
        <v>9</v>
      </c>
      <c r="D39" s="255">
        <f t="shared" ref="D39:F39" si="0">SUM(D22:D38)</f>
        <v>0</v>
      </c>
      <c r="E39" s="255">
        <f t="shared" si="0"/>
        <v>0</v>
      </c>
      <c r="F39" s="255">
        <f t="shared" si="0"/>
        <v>0</v>
      </c>
    </row>
    <row r="44" spans="1:6" ht="15.75" x14ac:dyDescent="0.25">
      <c r="C44" s="618" t="s">
        <v>868</v>
      </c>
      <c r="D44" s="618"/>
      <c r="E44" s="618"/>
      <c r="F44" s="618"/>
    </row>
    <row r="45" spans="1:6" ht="15.75" x14ac:dyDescent="0.25">
      <c r="C45" s="618" t="s">
        <v>869</v>
      </c>
      <c r="D45" s="618"/>
      <c r="E45" s="618"/>
      <c r="F45" s="618"/>
    </row>
  </sheetData>
  <mergeCells count="7">
    <mergeCell ref="C44:F44"/>
    <mergeCell ref="C45:F45"/>
    <mergeCell ref="A1:E1"/>
    <mergeCell ref="A2:F2"/>
    <mergeCell ref="A4:G4"/>
    <mergeCell ref="A19:G19"/>
    <mergeCell ref="E20:F20"/>
  </mergeCells>
  <printOptions horizontalCentered="1"/>
  <pageMargins left="0.54" right="0.45" top="0.49" bottom="0" header="0.31496062992125984" footer="0.31496062992125984"/>
  <pageSetup paperSize="9" scale="62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3"/>
  <sheetViews>
    <sheetView zoomScaleSheetLayoutView="90" workbookViewId="0">
      <selection activeCell="M46" sqref="M46"/>
    </sheetView>
  </sheetViews>
  <sheetFormatPr defaultRowHeight="12.75" x14ac:dyDescent="0.2"/>
  <cols>
    <col min="1" max="16384" width="9.140625" style="199"/>
  </cols>
  <sheetData>
    <row r="2" spans="2:8" x14ac:dyDescent="0.2">
      <c r="B2" s="5"/>
    </row>
    <row r="4" spans="2:8" ht="12.75" customHeight="1" x14ac:dyDescent="0.2">
      <c r="B4" s="835" t="s">
        <v>716</v>
      </c>
      <c r="C4" s="835"/>
      <c r="D4" s="835"/>
      <c r="E4" s="835"/>
      <c r="F4" s="835"/>
      <c r="G4" s="835"/>
      <c r="H4" s="835"/>
    </row>
    <row r="5" spans="2:8" ht="12.75" customHeight="1" x14ac:dyDescent="0.2">
      <c r="B5" s="835"/>
      <c r="C5" s="835"/>
      <c r="D5" s="835"/>
      <c r="E5" s="835"/>
      <c r="F5" s="835"/>
      <c r="G5" s="835"/>
      <c r="H5" s="835"/>
    </row>
    <row r="6" spans="2:8" ht="12.75" customHeight="1" x14ac:dyDescent="0.2">
      <c r="B6" s="835"/>
      <c r="C6" s="835"/>
      <c r="D6" s="835"/>
      <c r="E6" s="835"/>
      <c r="F6" s="835"/>
      <c r="G6" s="835"/>
      <c r="H6" s="835"/>
    </row>
    <row r="7" spans="2:8" ht="12.75" customHeight="1" x14ac:dyDescent="0.2">
      <c r="B7" s="835"/>
      <c r="C7" s="835"/>
      <c r="D7" s="835"/>
      <c r="E7" s="835"/>
      <c r="F7" s="835"/>
      <c r="G7" s="835"/>
      <c r="H7" s="835"/>
    </row>
    <row r="8" spans="2:8" ht="12.75" customHeight="1" x14ac:dyDescent="0.2">
      <c r="B8" s="835"/>
      <c r="C8" s="835"/>
      <c r="D8" s="835"/>
      <c r="E8" s="835"/>
      <c r="F8" s="835"/>
      <c r="G8" s="835"/>
      <c r="H8" s="835"/>
    </row>
    <row r="9" spans="2:8" ht="12.75" customHeight="1" x14ac:dyDescent="0.2">
      <c r="B9" s="835"/>
      <c r="C9" s="835"/>
      <c r="D9" s="835"/>
      <c r="E9" s="835"/>
      <c r="F9" s="835"/>
      <c r="G9" s="835"/>
      <c r="H9" s="835"/>
    </row>
    <row r="10" spans="2:8" ht="12.75" customHeight="1" x14ac:dyDescent="0.2">
      <c r="B10" s="835"/>
      <c r="C10" s="835"/>
      <c r="D10" s="835"/>
      <c r="E10" s="835"/>
      <c r="F10" s="835"/>
      <c r="G10" s="835"/>
      <c r="H10" s="835"/>
    </row>
    <row r="11" spans="2:8" ht="12.75" customHeight="1" x14ac:dyDescent="0.2">
      <c r="B11" s="835"/>
      <c r="C11" s="835"/>
      <c r="D11" s="835"/>
      <c r="E11" s="835"/>
      <c r="F11" s="835"/>
      <c r="G11" s="835"/>
      <c r="H11" s="835"/>
    </row>
    <row r="12" spans="2:8" ht="12.75" customHeight="1" x14ac:dyDescent="0.2">
      <c r="B12" s="835"/>
      <c r="C12" s="835"/>
      <c r="D12" s="835"/>
      <c r="E12" s="835"/>
      <c r="F12" s="835"/>
      <c r="G12" s="835"/>
      <c r="H12" s="835"/>
    </row>
    <row r="13" spans="2:8" ht="12.75" customHeight="1" x14ac:dyDescent="0.2">
      <c r="B13" s="835"/>
      <c r="C13" s="835"/>
      <c r="D13" s="835"/>
      <c r="E13" s="835"/>
      <c r="F13" s="835"/>
      <c r="G13" s="835"/>
      <c r="H13" s="835"/>
    </row>
  </sheetData>
  <mergeCells count="1">
    <mergeCell ref="B4:H13"/>
  </mergeCells>
  <printOptions horizontalCentered="1"/>
  <pageMargins left="0.70866141732283472" right="0.70866141732283472" top="2.08" bottom="0" header="0.31496062992125984" footer="0.31496062992125984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topLeftCell="C4" zoomScaleSheetLayoutView="100" workbookViewId="0">
      <selection activeCell="M46" sqref="M46"/>
    </sheetView>
  </sheetViews>
  <sheetFormatPr defaultColWidth="9.140625" defaultRowHeight="14.25" x14ac:dyDescent="0.2"/>
  <cols>
    <col min="1" max="1" width="4.7109375" style="28" customWidth="1"/>
    <col min="2" max="2" width="16.85546875" style="28" customWidth="1"/>
    <col min="3" max="3" width="11.7109375" style="28" customWidth="1"/>
    <col min="4" max="4" width="12" style="28" customWidth="1"/>
    <col min="5" max="5" width="12.140625" style="28" customWidth="1"/>
    <col min="6" max="6" width="17.42578125" style="28" customWidth="1"/>
    <col min="7" max="7" width="12.42578125" style="28" customWidth="1"/>
    <col min="8" max="8" width="16" style="28" customWidth="1"/>
    <col min="9" max="9" width="12.7109375" style="28" customWidth="1"/>
    <col min="10" max="10" width="15" style="28" customWidth="1"/>
    <col min="11" max="11" width="16" style="28" customWidth="1"/>
    <col min="12" max="12" width="11.85546875" style="28" customWidth="1"/>
    <col min="13" max="16384" width="9.140625" style="28"/>
  </cols>
  <sheetData>
    <row r="1" spans="1:20" ht="15" customHeight="1" x14ac:dyDescent="0.25">
      <c r="C1" s="585"/>
      <c r="D1" s="585"/>
      <c r="E1" s="585"/>
      <c r="F1" s="585"/>
      <c r="G1" s="585"/>
      <c r="H1" s="585"/>
      <c r="I1" s="165"/>
      <c r="J1" s="701" t="s">
        <v>542</v>
      </c>
      <c r="K1" s="701"/>
    </row>
    <row r="2" spans="1:20" s="33" customFormat="1" ht="19.5" customHeight="1" x14ac:dyDescent="0.2">
      <c r="A2" s="837" t="s">
        <v>0</v>
      </c>
      <c r="B2" s="837"/>
      <c r="C2" s="837"/>
      <c r="D2" s="837"/>
      <c r="E2" s="837"/>
      <c r="F2" s="837"/>
      <c r="G2" s="837"/>
      <c r="H2" s="837"/>
      <c r="I2" s="837"/>
      <c r="J2" s="837"/>
      <c r="K2" s="837"/>
    </row>
    <row r="3" spans="1:20" s="33" customFormat="1" ht="19.5" customHeight="1" x14ac:dyDescent="0.2">
      <c r="A3" s="836" t="s">
        <v>646</v>
      </c>
      <c r="B3" s="836"/>
      <c r="C3" s="836"/>
      <c r="D3" s="836"/>
      <c r="E3" s="836"/>
      <c r="F3" s="836"/>
      <c r="G3" s="836"/>
      <c r="H3" s="836"/>
      <c r="I3" s="836"/>
      <c r="J3" s="836"/>
      <c r="K3" s="836"/>
    </row>
    <row r="4" spans="1:20" s="33" customFormat="1" ht="14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20" s="33" customFormat="1" ht="18" customHeight="1" x14ac:dyDescent="0.2">
      <c r="A5" s="766" t="s">
        <v>717</v>
      </c>
      <c r="B5" s="766"/>
      <c r="C5" s="766"/>
      <c r="D5" s="766"/>
      <c r="E5" s="766"/>
      <c r="F5" s="766"/>
      <c r="G5" s="766"/>
      <c r="H5" s="766"/>
      <c r="I5" s="766"/>
      <c r="J5" s="766"/>
      <c r="K5" s="766"/>
    </row>
    <row r="6" spans="1:20" ht="15.75" x14ac:dyDescent="0.25">
      <c r="A6" s="556" t="s">
        <v>883</v>
      </c>
      <c r="B6" s="556"/>
      <c r="C6" s="63"/>
      <c r="D6" s="63"/>
      <c r="E6" s="63"/>
      <c r="F6" s="63"/>
      <c r="G6" s="63"/>
      <c r="H6" s="63"/>
      <c r="I6" s="63"/>
      <c r="J6" s="63"/>
      <c r="K6" s="63"/>
    </row>
    <row r="7" spans="1:20" ht="29.25" customHeight="1" x14ac:dyDescent="0.2">
      <c r="A7" s="839" t="s">
        <v>70</v>
      </c>
      <c r="B7" s="839" t="s">
        <v>71</v>
      </c>
      <c r="C7" s="839" t="s">
        <v>72</v>
      </c>
      <c r="D7" s="839" t="s">
        <v>155</v>
      </c>
      <c r="E7" s="839"/>
      <c r="F7" s="839"/>
      <c r="G7" s="839"/>
      <c r="H7" s="839"/>
      <c r="I7" s="577" t="s">
        <v>247</v>
      </c>
      <c r="J7" s="839" t="s">
        <v>73</v>
      </c>
      <c r="K7" s="839" t="s">
        <v>487</v>
      </c>
      <c r="L7" s="838" t="s">
        <v>74</v>
      </c>
      <c r="S7" s="32"/>
      <c r="T7" s="32"/>
    </row>
    <row r="8" spans="1:20" ht="33.75" customHeight="1" x14ac:dyDescent="0.2">
      <c r="A8" s="839"/>
      <c r="B8" s="839"/>
      <c r="C8" s="839"/>
      <c r="D8" s="839" t="s">
        <v>75</v>
      </c>
      <c r="E8" s="839" t="s">
        <v>76</v>
      </c>
      <c r="F8" s="839"/>
      <c r="G8" s="839"/>
      <c r="H8" s="213" t="s">
        <v>77</v>
      </c>
      <c r="I8" s="840"/>
      <c r="J8" s="839"/>
      <c r="K8" s="839"/>
      <c r="L8" s="838"/>
    </row>
    <row r="9" spans="1:20" ht="30" x14ac:dyDescent="0.2">
      <c r="A9" s="839"/>
      <c r="B9" s="839"/>
      <c r="C9" s="839"/>
      <c r="D9" s="839"/>
      <c r="E9" s="213" t="s">
        <v>78</v>
      </c>
      <c r="F9" s="213" t="s">
        <v>79</v>
      </c>
      <c r="G9" s="213" t="s">
        <v>16</v>
      </c>
      <c r="H9" s="213"/>
      <c r="I9" s="578"/>
      <c r="J9" s="839"/>
      <c r="K9" s="839"/>
      <c r="L9" s="838"/>
    </row>
    <row r="10" spans="1:20" s="86" customFormat="1" ht="17.100000000000001" customHeight="1" x14ac:dyDescent="0.2">
      <c r="A10" s="85">
        <v>1</v>
      </c>
      <c r="B10" s="85">
        <v>2</v>
      </c>
      <c r="C10" s="85">
        <v>3</v>
      </c>
      <c r="D10" s="85">
        <v>4</v>
      </c>
      <c r="E10" s="85">
        <v>5</v>
      </c>
      <c r="F10" s="85">
        <v>6</v>
      </c>
      <c r="G10" s="85">
        <v>7</v>
      </c>
      <c r="H10" s="85">
        <v>8</v>
      </c>
      <c r="I10" s="85">
        <v>9</v>
      </c>
      <c r="J10" s="85">
        <v>10</v>
      </c>
      <c r="K10" s="85">
        <v>11</v>
      </c>
      <c r="L10" s="85">
        <v>12</v>
      </c>
    </row>
    <row r="11" spans="1:20" ht="17.100000000000001" customHeight="1" x14ac:dyDescent="0.2">
      <c r="A11" s="35">
        <v>1</v>
      </c>
      <c r="B11" s="36" t="s">
        <v>718</v>
      </c>
      <c r="C11" s="30">
        <v>30</v>
      </c>
      <c r="D11" s="29">
        <v>18</v>
      </c>
      <c r="E11" s="29">
        <v>2</v>
      </c>
      <c r="F11" s="29">
        <v>1</v>
      </c>
      <c r="G11" s="29">
        <f>SUM(E11:F11)</f>
        <v>3</v>
      </c>
      <c r="H11" s="29">
        <f>G11+D11</f>
        <v>21</v>
      </c>
      <c r="I11" s="30">
        <v>30</v>
      </c>
      <c r="J11" s="29">
        <f>C11-H11</f>
        <v>9</v>
      </c>
      <c r="K11" s="29">
        <v>25</v>
      </c>
      <c r="L11" s="29"/>
    </row>
    <row r="12" spans="1:20" ht="17.100000000000001" customHeight="1" x14ac:dyDescent="0.2">
      <c r="A12" s="35">
        <v>2</v>
      </c>
      <c r="B12" s="36" t="s">
        <v>719</v>
      </c>
      <c r="C12" s="30">
        <v>31</v>
      </c>
      <c r="D12" s="29">
        <v>31</v>
      </c>
      <c r="E12" s="29">
        <v>0</v>
      </c>
      <c r="F12" s="29">
        <v>0</v>
      </c>
      <c r="G12" s="29">
        <f t="shared" ref="G12:G23" si="0">SUM(E12:F12)</f>
        <v>0</v>
      </c>
      <c r="H12" s="29">
        <f t="shared" ref="H12:H23" si="1">G12+D12</f>
        <v>31</v>
      </c>
      <c r="I12" s="30">
        <v>31</v>
      </c>
      <c r="J12" s="29">
        <f t="shared" ref="J12:J23" si="2">C12-H12</f>
        <v>0</v>
      </c>
      <c r="K12" s="29">
        <v>26</v>
      </c>
      <c r="L12" s="29"/>
    </row>
    <row r="13" spans="1:20" ht="17.100000000000001" customHeight="1" x14ac:dyDescent="0.2">
      <c r="A13" s="35">
        <v>3</v>
      </c>
      <c r="B13" s="36" t="s">
        <v>720</v>
      </c>
      <c r="C13" s="30">
        <v>30</v>
      </c>
      <c r="D13" s="29">
        <v>1</v>
      </c>
      <c r="E13" s="29">
        <v>4</v>
      </c>
      <c r="F13" s="29">
        <v>2</v>
      </c>
      <c r="G13" s="29">
        <f t="shared" si="0"/>
        <v>6</v>
      </c>
      <c r="H13" s="29">
        <f t="shared" si="1"/>
        <v>7</v>
      </c>
      <c r="I13" s="30">
        <v>30</v>
      </c>
      <c r="J13" s="29">
        <f t="shared" si="2"/>
        <v>23</v>
      </c>
      <c r="K13" s="29">
        <v>25</v>
      </c>
      <c r="L13" s="29"/>
    </row>
    <row r="14" spans="1:20" ht="17.100000000000001" customHeight="1" x14ac:dyDescent="0.2">
      <c r="A14" s="35">
        <v>4</v>
      </c>
      <c r="B14" s="36" t="s">
        <v>721</v>
      </c>
      <c r="C14" s="30">
        <v>31</v>
      </c>
      <c r="D14" s="29">
        <v>0</v>
      </c>
      <c r="E14" s="29">
        <v>5</v>
      </c>
      <c r="F14" s="29">
        <v>1</v>
      </c>
      <c r="G14" s="29">
        <f t="shared" si="0"/>
        <v>6</v>
      </c>
      <c r="H14" s="29">
        <f t="shared" si="1"/>
        <v>6</v>
      </c>
      <c r="I14" s="30">
        <v>31</v>
      </c>
      <c r="J14" s="29">
        <f t="shared" si="2"/>
        <v>25</v>
      </c>
      <c r="K14" s="29">
        <v>25</v>
      </c>
      <c r="L14" s="29"/>
    </row>
    <row r="15" spans="1:20" ht="17.100000000000001" customHeight="1" x14ac:dyDescent="0.2">
      <c r="A15" s="35">
        <v>5</v>
      </c>
      <c r="B15" s="36" t="s">
        <v>722</v>
      </c>
      <c r="C15" s="30">
        <v>31</v>
      </c>
      <c r="D15" s="29">
        <v>0</v>
      </c>
      <c r="E15" s="29">
        <v>4</v>
      </c>
      <c r="F15" s="29">
        <v>4</v>
      </c>
      <c r="G15" s="29">
        <f t="shared" si="0"/>
        <v>8</v>
      </c>
      <c r="H15" s="29">
        <f t="shared" si="1"/>
        <v>8</v>
      </c>
      <c r="I15" s="30">
        <v>31</v>
      </c>
      <c r="J15" s="29">
        <f t="shared" si="2"/>
        <v>23</v>
      </c>
      <c r="K15" s="29">
        <v>25</v>
      </c>
      <c r="L15" s="29"/>
    </row>
    <row r="16" spans="1:20" s="34" customFormat="1" ht="17.100000000000001" customHeight="1" x14ac:dyDescent="0.2">
      <c r="A16" s="35">
        <v>6</v>
      </c>
      <c r="B16" s="36" t="s">
        <v>723</v>
      </c>
      <c r="C16" s="35">
        <v>30</v>
      </c>
      <c r="D16" s="36">
        <v>0</v>
      </c>
      <c r="E16" s="36">
        <v>5</v>
      </c>
      <c r="F16" s="36">
        <v>4</v>
      </c>
      <c r="G16" s="29">
        <f t="shared" si="0"/>
        <v>9</v>
      </c>
      <c r="H16" s="29">
        <f t="shared" si="1"/>
        <v>9</v>
      </c>
      <c r="I16" s="35">
        <v>30</v>
      </c>
      <c r="J16" s="29">
        <f t="shared" si="2"/>
        <v>21</v>
      </c>
      <c r="K16" s="36">
        <v>23</v>
      </c>
      <c r="L16" s="36"/>
    </row>
    <row r="17" spans="1:12" s="34" customFormat="1" ht="17.100000000000001" customHeight="1" x14ac:dyDescent="0.2">
      <c r="A17" s="35">
        <v>7</v>
      </c>
      <c r="B17" s="36" t="s">
        <v>724</v>
      </c>
      <c r="C17" s="35">
        <v>31</v>
      </c>
      <c r="D17" s="36">
        <v>15</v>
      </c>
      <c r="E17" s="36">
        <v>2</v>
      </c>
      <c r="F17" s="36">
        <v>1</v>
      </c>
      <c r="G17" s="29">
        <f t="shared" si="0"/>
        <v>3</v>
      </c>
      <c r="H17" s="29">
        <f t="shared" si="1"/>
        <v>18</v>
      </c>
      <c r="I17" s="35">
        <v>31</v>
      </c>
      <c r="J17" s="29">
        <f t="shared" si="2"/>
        <v>13</v>
      </c>
      <c r="K17" s="36">
        <v>24</v>
      </c>
      <c r="L17" s="36"/>
    </row>
    <row r="18" spans="1:12" s="34" customFormat="1" ht="17.100000000000001" customHeight="1" x14ac:dyDescent="0.2">
      <c r="A18" s="35">
        <v>8</v>
      </c>
      <c r="B18" s="36" t="s">
        <v>725</v>
      </c>
      <c r="C18" s="35">
        <v>30</v>
      </c>
      <c r="D18" s="36">
        <v>0</v>
      </c>
      <c r="E18" s="36">
        <v>4</v>
      </c>
      <c r="F18" s="36">
        <v>4</v>
      </c>
      <c r="G18" s="29">
        <f t="shared" si="0"/>
        <v>8</v>
      </c>
      <c r="H18" s="29">
        <f t="shared" si="1"/>
        <v>8</v>
      </c>
      <c r="I18" s="35">
        <v>30</v>
      </c>
      <c r="J18" s="29">
        <f t="shared" si="2"/>
        <v>22</v>
      </c>
      <c r="K18" s="36">
        <v>24</v>
      </c>
      <c r="L18" s="36"/>
    </row>
    <row r="19" spans="1:12" s="34" customFormat="1" ht="17.100000000000001" customHeight="1" x14ac:dyDescent="0.2">
      <c r="A19" s="35">
        <v>9</v>
      </c>
      <c r="B19" s="36" t="s">
        <v>726</v>
      </c>
      <c r="C19" s="35">
        <v>31</v>
      </c>
      <c r="D19" s="36">
        <v>0</v>
      </c>
      <c r="E19" s="36">
        <v>5</v>
      </c>
      <c r="F19" s="36">
        <v>3</v>
      </c>
      <c r="G19" s="29">
        <f t="shared" si="0"/>
        <v>8</v>
      </c>
      <c r="H19" s="29">
        <f t="shared" si="1"/>
        <v>8</v>
      </c>
      <c r="I19" s="35">
        <v>31</v>
      </c>
      <c r="J19" s="29">
        <f t="shared" si="2"/>
        <v>23</v>
      </c>
      <c r="K19" s="36">
        <v>24</v>
      </c>
      <c r="L19" s="36"/>
    </row>
    <row r="20" spans="1:12" s="34" customFormat="1" ht="17.100000000000001" customHeight="1" x14ac:dyDescent="0.2">
      <c r="A20" s="35">
        <v>10</v>
      </c>
      <c r="B20" s="36" t="s">
        <v>727</v>
      </c>
      <c r="C20" s="35">
        <v>31</v>
      </c>
      <c r="D20" s="36">
        <v>6</v>
      </c>
      <c r="E20" s="36">
        <v>3</v>
      </c>
      <c r="F20" s="36">
        <v>2</v>
      </c>
      <c r="G20" s="29">
        <f t="shared" si="0"/>
        <v>5</v>
      </c>
      <c r="H20" s="29">
        <f t="shared" si="1"/>
        <v>11</v>
      </c>
      <c r="I20" s="35">
        <v>31</v>
      </c>
      <c r="J20" s="29">
        <f t="shared" si="2"/>
        <v>20</v>
      </c>
      <c r="K20" s="36">
        <v>26</v>
      </c>
      <c r="L20" s="36"/>
    </row>
    <row r="21" spans="1:12" s="34" customFormat="1" ht="17.100000000000001" customHeight="1" x14ac:dyDescent="0.2">
      <c r="A21" s="35">
        <v>11</v>
      </c>
      <c r="B21" s="36" t="s">
        <v>728</v>
      </c>
      <c r="C21" s="35">
        <v>28</v>
      </c>
      <c r="D21" s="36">
        <v>0</v>
      </c>
      <c r="E21" s="36">
        <v>4</v>
      </c>
      <c r="F21" s="36">
        <v>1</v>
      </c>
      <c r="G21" s="29">
        <f t="shared" si="0"/>
        <v>5</v>
      </c>
      <c r="H21" s="29">
        <f t="shared" si="1"/>
        <v>5</v>
      </c>
      <c r="I21" s="35">
        <v>28</v>
      </c>
      <c r="J21" s="29">
        <f t="shared" si="2"/>
        <v>23</v>
      </c>
      <c r="K21" s="36">
        <v>23</v>
      </c>
      <c r="L21" s="36"/>
    </row>
    <row r="22" spans="1:12" s="34" customFormat="1" ht="17.100000000000001" customHeight="1" x14ac:dyDescent="0.2">
      <c r="A22" s="35">
        <v>12</v>
      </c>
      <c r="B22" s="36" t="s">
        <v>729</v>
      </c>
      <c r="C22" s="35">
        <v>31</v>
      </c>
      <c r="D22" s="36">
        <v>0</v>
      </c>
      <c r="E22" s="36">
        <v>5</v>
      </c>
      <c r="F22" s="36">
        <v>3</v>
      </c>
      <c r="G22" s="29">
        <f t="shared" si="0"/>
        <v>8</v>
      </c>
      <c r="H22" s="29">
        <f t="shared" si="1"/>
        <v>8</v>
      </c>
      <c r="I22" s="35">
        <v>31</v>
      </c>
      <c r="J22" s="29">
        <f t="shared" si="2"/>
        <v>23</v>
      </c>
      <c r="K22" s="36">
        <v>25</v>
      </c>
      <c r="L22" s="36"/>
    </row>
    <row r="23" spans="1:12" s="280" customFormat="1" ht="17.100000000000001" customHeight="1" x14ac:dyDescent="0.25">
      <c r="A23" s="37"/>
      <c r="B23" s="38" t="s">
        <v>16</v>
      </c>
      <c r="C23" s="227">
        <v>365</v>
      </c>
      <c r="D23" s="37">
        <f>SUM(D11:D22)</f>
        <v>71</v>
      </c>
      <c r="E23" s="37">
        <f>SUM(E11:E22)</f>
        <v>43</v>
      </c>
      <c r="F23" s="37">
        <f>SUM(F11:F22)</f>
        <v>26</v>
      </c>
      <c r="G23" s="279">
        <f t="shared" si="0"/>
        <v>69</v>
      </c>
      <c r="H23" s="279">
        <f t="shared" si="1"/>
        <v>140</v>
      </c>
      <c r="I23" s="227">
        <v>365</v>
      </c>
      <c r="J23" s="279">
        <f t="shared" si="2"/>
        <v>225</v>
      </c>
      <c r="K23" s="279">
        <f>SUM(K11:K22)</f>
        <v>295</v>
      </c>
      <c r="L23" s="37"/>
    </row>
    <row r="24" spans="1:12" s="34" customFormat="1" ht="11.25" customHeight="1" x14ac:dyDescent="0.2">
      <c r="A24" s="39"/>
      <c r="B24" s="40"/>
      <c r="C24" s="41"/>
      <c r="D24" s="39"/>
      <c r="E24" s="39"/>
      <c r="F24" s="39"/>
      <c r="G24" s="39"/>
      <c r="H24" s="39"/>
      <c r="I24" s="39"/>
      <c r="J24" s="39"/>
      <c r="K24" s="39"/>
    </row>
    <row r="25" spans="1:12" ht="15" x14ac:dyDescent="0.25">
      <c r="A25" s="31" t="s">
        <v>101</v>
      </c>
      <c r="B25" s="31"/>
      <c r="C25" s="31"/>
      <c r="D25" s="31"/>
      <c r="E25" s="31"/>
      <c r="F25" s="31"/>
      <c r="G25" s="31"/>
      <c r="H25" s="31"/>
      <c r="I25" s="31"/>
      <c r="J25" s="31"/>
    </row>
    <row r="26" spans="1:12" ht="15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</row>
    <row r="27" spans="1:12" ht="15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</row>
    <row r="29" spans="1:12" ht="15.75" x14ac:dyDescent="0.25">
      <c r="I29" s="618" t="s">
        <v>868</v>
      </c>
      <c r="J29" s="618"/>
      <c r="K29" s="618"/>
      <c r="L29" s="618"/>
    </row>
    <row r="30" spans="1:12" ht="15.75" x14ac:dyDescent="0.25">
      <c r="I30" s="618" t="s">
        <v>869</v>
      </c>
      <c r="J30" s="618"/>
      <c r="K30" s="618"/>
      <c r="L30" s="618"/>
    </row>
  </sheetData>
  <mergeCells count="18">
    <mergeCell ref="I29:L29"/>
    <mergeCell ref="I30:L30"/>
    <mergeCell ref="L7:L9"/>
    <mergeCell ref="A5:K5"/>
    <mergeCell ref="A7:A9"/>
    <mergeCell ref="B7:B9"/>
    <mergeCell ref="C7:C9"/>
    <mergeCell ref="D7:H7"/>
    <mergeCell ref="J7:J9"/>
    <mergeCell ref="K7:K9"/>
    <mergeCell ref="D8:D9"/>
    <mergeCell ref="E8:G8"/>
    <mergeCell ref="I7:I9"/>
    <mergeCell ref="C1:H1"/>
    <mergeCell ref="J1:K1"/>
    <mergeCell ref="A3:K3"/>
    <mergeCell ref="A2:K2"/>
    <mergeCell ref="A6:B6"/>
  </mergeCells>
  <phoneticPr fontId="0" type="noConversion"/>
  <printOptions horizontalCentered="1"/>
  <pageMargins left="0.44" right="0.44" top="0.5" bottom="0" header="0.31496062992125984" footer="0.31496062992125984"/>
  <pageSetup paperSize="9" scale="88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opLeftCell="A4" zoomScaleSheetLayoutView="100" workbookViewId="0">
      <selection activeCell="M46" sqref="M46"/>
    </sheetView>
  </sheetViews>
  <sheetFormatPr defaultColWidth="9.140625" defaultRowHeight="14.25" x14ac:dyDescent="0.2"/>
  <cols>
    <col min="1" max="1" width="4.7109375" style="28" customWidth="1"/>
    <col min="2" max="2" width="14.7109375" style="28" customWidth="1"/>
    <col min="3" max="3" width="11.7109375" style="28" customWidth="1"/>
    <col min="4" max="4" width="12" style="28" customWidth="1"/>
    <col min="5" max="5" width="11.85546875" style="28" customWidth="1"/>
    <col min="6" max="6" width="18.85546875" style="28" customWidth="1"/>
    <col min="7" max="7" width="10.140625" style="28" customWidth="1"/>
    <col min="8" max="8" width="14.7109375" style="28" customWidth="1"/>
    <col min="9" max="9" width="15.28515625" style="28" customWidth="1"/>
    <col min="10" max="10" width="14.7109375" style="28" customWidth="1"/>
    <col min="11" max="11" width="11.85546875" style="28" customWidth="1"/>
    <col min="12" max="16384" width="9.140625" style="28"/>
  </cols>
  <sheetData>
    <row r="1" spans="1:19" ht="15" customHeight="1" x14ac:dyDescent="0.25">
      <c r="C1" s="585"/>
      <c r="D1" s="585"/>
      <c r="E1" s="585"/>
      <c r="F1" s="585"/>
      <c r="G1" s="585"/>
      <c r="H1" s="585"/>
      <c r="I1" s="165"/>
      <c r="J1" s="206" t="s">
        <v>543</v>
      </c>
    </row>
    <row r="2" spans="1:19" s="33" customFormat="1" ht="19.5" customHeight="1" x14ac:dyDescent="0.2">
      <c r="A2" s="837" t="s">
        <v>0</v>
      </c>
      <c r="B2" s="837"/>
      <c r="C2" s="837"/>
      <c r="D2" s="837"/>
      <c r="E2" s="837"/>
      <c r="F2" s="837"/>
      <c r="G2" s="837"/>
      <c r="H2" s="837"/>
      <c r="I2" s="837"/>
      <c r="J2" s="837"/>
    </row>
    <row r="3" spans="1:19" s="33" customFormat="1" ht="19.5" customHeight="1" x14ac:dyDescent="0.2">
      <c r="A3" s="836" t="s">
        <v>646</v>
      </c>
      <c r="B3" s="836"/>
      <c r="C3" s="836"/>
      <c r="D3" s="836"/>
      <c r="E3" s="836"/>
      <c r="F3" s="836"/>
      <c r="G3" s="836"/>
      <c r="H3" s="836"/>
      <c r="I3" s="836"/>
      <c r="J3" s="836"/>
    </row>
    <row r="4" spans="1:19" s="33" customFormat="1" ht="14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9" s="33" customFormat="1" ht="18" customHeight="1" x14ac:dyDescent="0.2">
      <c r="A5" s="766" t="s">
        <v>730</v>
      </c>
      <c r="B5" s="766"/>
      <c r="C5" s="766"/>
      <c r="D5" s="766"/>
      <c r="E5" s="766"/>
      <c r="F5" s="766"/>
      <c r="G5" s="766"/>
      <c r="H5" s="766"/>
      <c r="I5" s="766"/>
      <c r="J5" s="766"/>
    </row>
    <row r="6" spans="1:19" ht="15.75" x14ac:dyDescent="0.25">
      <c r="A6" s="401" t="s">
        <v>883</v>
      </c>
      <c r="B6" s="401"/>
      <c r="C6" s="78"/>
      <c r="D6" s="78"/>
      <c r="E6" s="78"/>
      <c r="F6" s="78"/>
      <c r="G6" s="78"/>
      <c r="H6" s="78"/>
      <c r="I6" s="95"/>
      <c r="J6" s="95"/>
    </row>
    <row r="7" spans="1:19" ht="29.25" customHeight="1" x14ac:dyDescent="0.2">
      <c r="A7" s="839" t="s">
        <v>70</v>
      </c>
      <c r="B7" s="839" t="s">
        <v>71</v>
      </c>
      <c r="C7" s="839" t="s">
        <v>72</v>
      </c>
      <c r="D7" s="839" t="s">
        <v>156</v>
      </c>
      <c r="E7" s="839"/>
      <c r="F7" s="839"/>
      <c r="G7" s="839"/>
      <c r="H7" s="839"/>
      <c r="I7" s="577" t="s">
        <v>247</v>
      </c>
      <c r="J7" s="839" t="s">
        <v>73</v>
      </c>
      <c r="K7" s="839" t="s">
        <v>228</v>
      </c>
    </row>
    <row r="8" spans="1:19" ht="34.15" customHeight="1" x14ac:dyDescent="0.2">
      <c r="A8" s="839"/>
      <c r="B8" s="839"/>
      <c r="C8" s="839"/>
      <c r="D8" s="839" t="s">
        <v>75</v>
      </c>
      <c r="E8" s="839" t="s">
        <v>76</v>
      </c>
      <c r="F8" s="839"/>
      <c r="G8" s="839"/>
      <c r="H8" s="577" t="s">
        <v>77</v>
      </c>
      <c r="I8" s="840"/>
      <c r="J8" s="839"/>
      <c r="K8" s="839"/>
      <c r="R8" s="32"/>
      <c r="S8" s="32"/>
    </row>
    <row r="9" spans="1:19" ht="33.75" customHeight="1" x14ac:dyDescent="0.2">
      <c r="A9" s="839"/>
      <c r="B9" s="839"/>
      <c r="C9" s="839"/>
      <c r="D9" s="839"/>
      <c r="E9" s="213" t="s">
        <v>78</v>
      </c>
      <c r="F9" s="213" t="s">
        <v>79</v>
      </c>
      <c r="G9" s="213" t="s">
        <v>16</v>
      </c>
      <c r="H9" s="578"/>
      <c r="I9" s="578"/>
      <c r="J9" s="839"/>
      <c r="K9" s="839"/>
    </row>
    <row r="10" spans="1:19" s="34" customFormat="1" ht="17.100000000000001" customHeight="1" x14ac:dyDescent="0.2">
      <c r="A10" s="213">
        <v>1</v>
      </c>
      <c r="B10" s="213">
        <v>2</v>
      </c>
      <c r="C10" s="213">
        <v>3</v>
      </c>
      <c r="D10" s="213">
        <v>4</v>
      </c>
      <c r="E10" s="213">
        <v>5</v>
      </c>
      <c r="F10" s="213">
        <v>6</v>
      </c>
      <c r="G10" s="213">
        <v>7</v>
      </c>
      <c r="H10" s="213">
        <v>8</v>
      </c>
      <c r="I10" s="213">
        <v>9</v>
      </c>
      <c r="J10" s="213">
        <v>10</v>
      </c>
      <c r="K10" s="213">
        <v>11</v>
      </c>
    </row>
    <row r="11" spans="1:19" ht="17.100000000000001" customHeight="1" x14ac:dyDescent="0.2">
      <c r="A11" s="35">
        <v>1</v>
      </c>
      <c r="B11" s="36" t="s">
        <v>718</v>
      </c>
      <c r="C11" s="30">
        <v>30</v>
      </c>
      <c r="D11" s="29">
        <v>18</v>
      </c>
      <c r="E11" s="29">
        <v>2</v>
      </c>
      <c r="F11" s="29">
        <v>1</v>
      </c>
      <c r="G11" s="29">
        <v>3</v>
      </c>
      <c r="H11" s="29">
        <v>21</v>
      </c>
      <c r="I11" s="29">
        <v>30</v>
      </c>
      <c r="J11" s="29">
        <v>9</v>
      </c>
      <c r="K11" s="29"/>
    </row>
    <row r="12" spans="1:19" ht="17.100000000000001" customHeight="1" x14ac:dyDescent="0.2">
      <c r="A12" s="35">
        <v>2</v>
      </c>
      <c r="B12" s="36" t="s">
        <v>719</v>
      </c>
      <c r="C12" s="30">
        <v>31</v>
      </c>
      <c r="D12" s="29">
        <v>31</v>
      </c>
      <c r="E12" s="29">
        <v>0</v>
      </c>
      <c r="F12" s="29">
        <v>0</v>
      </c>
      <c r="G12" s="29">
        <v>0</v>
      </c>
      <c r="H12" s="29">
        <v>31</v>
      </c>
      <c r="I12" s="29">
        <v>31</v>
      </c>
      <c r="J12" s="29">
        <v>0</v>
      </c>
      <c r="K12" s="29"/>
    </row>
    <row r="13" spans="1:19" ht="17.100000000000001" customHeight="1" x14ac:dyDescent="0.2">
      <c r="A13" s="35">
        <v>3</v>
      </c>
      <c r="B13" s="36" t="s">
        <v>720</v>
      </c>
      <c r="C13" s="30">
        <v>30</v>
      </c>
      <c r="D13" s="29">
        <v>1</v>
      </c>
      <c r="E13" s="29">
        <v>4</v>
      </c>
      <c r="F13" s="29">
        <v>2</v>
      </c>
      <c r="G13" s="29">
        <v>6</v>
      </c>
      <c r="H13" s="29">
        <v>7</v>
      </c>
      <c r="I13" s="29">
        <v>30</v>
      </c>
      <c r="J13" s="29">
        <v>23</v>
      </c>
      <c r="K13" s="36"/>
    </row>
    <row r="14" spans="1:19" ht="17.100000000000001" customHeight="1" x14ac:dyDescent="0.2">
      <c r="A14" s="35">
        <v>4</v>
      </c>
      <c r="B14" s="36" t="s">
        <v>721</v>
      </c>
      <c r="C14" s="30">
        <v>31</v>
      </c>
      <c r="D14" s="29">
        <v>0</v>
      </c>
      <c r="E14" s="29">
        <v>5</v>
      </c>
      <c r="F14" s="29">
        <v>1</v>
      </c>
      <c r="G14" s="29">
        <v>6</v>
      </c>
      <c r="H14" s="29">
        <v>6</v>
      </c>
      <c r="I14" s="29">
        <v>31</v>
      </c>
      <c r="J14" s="29">
        <v>25</v>
      </c>
      <c r="K14" s="36"/>
    </row>
    <row r="15" spans="1:19" ht="17.100000000000001" customHeight="1" x14ac:dyDescent="0.2">
      <c r="A15" s="35">
        <v>5</v>
      </c>
      <c r="B15" s="36" t="s">
        <v>722</v>
      </c>
      <c r="C15" s="30">
        <v>31</v>
      </c>
      <c r="D15" s="29">
        <v>0</v>
      </c>
      <c r="E15" s="29">
        <v>4</v>
      </c>
      <c r="F15" s="29">
        <v>4</v>
      </c>
      <c r="G15" s="29">
        <v>8</v>
      </c>
      <c r="H15" s="29">
        <v>8</v>
      </c>
      <c r="I15" s="29">
        <v>31</v>
      </c>
      <c r="J15" s="29">
        <v>23</v>
      </c>
      <c r="K15" s="36"/>
    </row>
    <row r="16" spans="1:19" s="34" customFormat="1" ht="17.100000000000001" customHeight="1" x14ac:dyDescent="0.2">
      <c r="A16" s="35">
        <v>6</v>
      </c>
      <c r="B16" s="36" t="s">
        <v>723</v>
      </c>
      <c r="C16" s="35">
        <v>30</v>
      </c>
      <c r="D16" s="36">
        <v>0</v>
      </c>
      <c r="E16" s="36">
        <v>5</v>
      </c>
      <c r="F16" s="36">
        <v>4</v>
      </c>
      <c r="G16" s="36">
        <v>9</v>
      </c>
      <c r="H16" s="36">
        <v>9</v>
      </c>
      <c r="I16" s="36">
        <v>30</v>
      </c>
      <c r="J16" s="36">
        <v>21</v>
      </c>
      <c r="K16" s="36"/>
    </row>
    <row r="17" spans="1:11" s="34" customFormat="1" ht="17.100000000000001" customHeight="1" x14ac:dyDescent="0.2">
      <c r="A17" s="35">
        <v>7</v>
      </c>
      <c r="B17" s="36" t="s">
        <v>724</v>
      </c>
      <c r="C17" s="35">
        <v>31</v>
      </c>
      <c r="D17" s="36">
        <v>15</v>
      </c>
      <c r="E17" s="36">
        <v>2</v>
      </c>
      <c r="F17" s="36">
        <v>1</v>
      </c>
      <c r="G17" s="36">
        <v>3</v>
      </c>
      <c r="H17" s="36">
        <v>18</v>
      </c>
      <c r="I17" s="36">
        <v>31</v>
      </c>
      <c r="J17" s="36">
        <v>13</v>
      </c>
      <c r="K17" s="36"/>
    </row>
    <row r="18" spans="1:11" s="34" customFormat="1" ht="17.100000000000001" customHeight="1" x14ac:dyDescent="0.2">
      <c r="A18" s="35">
        <v>8</v>
      </c>
      <c r="B18" s="36" t="s">
        <v>725</v>
      </c>
      <c r="C18" s="35">
        <v>30</v>
      </c>
      <c r="D18" s="36">
        <v>0</v>
      </c>
      <c r="E18" s="36">
        <v>4</v>
      </c>
      <c r="F18" s="36">
        <v>4</v>
      </c>
      <c r="G18" s="36">
        <v>8</v>
      </c>
      <c r="H18" s="36">
        <v>8</v>
      </c>
      <c r="I18" s="36">
        <v>30</v>
      </c>
      <c r="J18" s="36">
        <v>22</v>
      </c>
      <c r="K18" s="36"/>
    </row>
    <row r="19" spans="1:11" s="34" customFormat="1" ht="17.100000000000001" customHeight="1" x14ac:dyDescent="0.2">
      <c r="A19" s="35">
        <v>9</v>
      </c>
      <c r="B19" s="36" t="s">
        <v>726</v>
      </c>
      <c r="C19" s="35">
        <v>31</v>
      </c>
      <c r="D19" s="36">
        <v>0</v>
      </c>
      <c r="E19" s="36">
        <v>5</v>
      </c>
      <c r="F19" s="36">
        <v>3</v>
      </c>
      <c r="G19" s="36">
        <v>8</v>
      </c>
      <c r="H19" s="36">
        <v>8</v>
      </c>
      <c r="I19" s="36">
        <v>31</v>
      </c>
      <c r="J19" s="36">
        <v>23</v>
      </c>
      <c r="K19" s="36"/>
    </row>
    <row r="20" spans="1:11" s="34" customFormat="1" ht="17.100000000000001" customHeight="1" x14ac:dyDescent="0.2">
      <c r="A20" s="35">
        <v>10</v>
      </c>
      <c r="B20" s="36" t="s">
        <v>727</v>
      </c>
      <c r="C20" s="35">
        <v>31</v>
      </c>
      <c r="D20" s="36">
        <v>6</v>
      </c>
      <c r="E20" s="36">
        <v>3</v>
      </c>
      <c r="F20" s="36">
        <v>2</v>
      </c>
      <c r="G20" s="36">
        <v>5</v>
      </c>
      <c r="H20" s="36">
        <v>11</v>
      </c>
      <c r="I20" s="36">
        <v>31</v>
      </c>
      <c r="J20" s="36">
        <v>20</v>
      </c>
      <c r="K20" s="36"/>
    </row>
    <row r="21" spans="1:11" s="34" customFormat="1" ht="17.100000000000001" customHeight="1" x14ac:dyDescent="0.2">
      <c r="A21" s="35">
        <v>11</v>
      </c>
      <c r="B21" s="36" t="s">
        <v>728</v>
      </c>
      <c r="C21" s="35">
        <v>28</v>
      </c>
      <c r="D21" s="36">
        <v>0</v>
      </c>
      <c r="E21" s="36">
        <v>4</v>
      </c>
      <c r="F21" s="36">
        <v>1</v>
      </c>
      <c r="G21" s="36">
        <v>5</v>
      </c>
      <c r="H21" s="36">
        <v>5</v>
      </c>
      <c r="I21" s="36">
        <v>28</v>
      </c>
      <c r="J21" s="36">
        <v>23</v>
      </c>
      <c r="K21" s="36"/>
    </row>
    <row r="22" spans="1:11" s="34" customFormat="1" ht="17.100000000000001" customHeight="1" x14ac:dyDescent="0.2">
      <c r="A22" s="35">
        <v>12</v>
      </c>
      <c r="B22" s="36" t="s">
        <v>729</v>
      </c>
      <c r="C22" s="35">
        <v>31</v>
      </c>
      <c r="D22" s="36">
        <v>0</v>
      </c>
      <c r="E22" s="36">
        <v>5</v>
      </c>
      <c r="F22" s="36">
        <v>3</v>
      </c>
      <c r="G22" s="36">
        <v>8</v>
      </c>
      <c r="H22" s="36">
        <v>8</v>
      </c>
      <c r="I22" s="36">
        <v>31</v>
      </c>
      <c r="J22" s="36">
        <v>23</v>
      </c>
      <c r="K22" s="36"/>
    </row>
    <row r="23" spans="1:11" s="280" customFormat="1" ht="17.100000000000001" customHeight="1" x14ac:dyDescent="0.2">
      <c r="A23" s="37"/>
      <c r="B23" s="38" t="s">
        <v>16</v>
      </c>
      <c r="C23" s="281">
        <v>365</v>
      </c>
      <c r="D23" s="37">
        <f>SUM(D11:D22)</f>
        <v>71</v>
      </c>
      <c r="E23" s="37">
        <f t="shared" ref="E23:J23" si="0">SUM(E11:E22)</f>
        <v>43</v>
      </c>
      <c r="F23" s="37">
        <f t="shared" si="0"/>
        <v>26</v>
      </c>
      <c r="G23" s="37">
        <f t="shared" si="0"/>
        <v>69</v>
      </c>
      <c r="H23" s="37">
        <f t="shared" si="0"/>
        <v>140</v>
      </c>
      <c r="I23" s="37">
        <f t="shared" si="0"/>
        <v>365</v>
      </c>
      <c r="J23" s="37">
        <f t="shared" si="0"/>
        <v>225</v>
      </c>
      <c r="K23" s="37"/>
    </row>
    <row r="24" spans="1:11" s="34" customFormat="1" ht="11.25" customHeight="1" x14ac:dyDescent="0.2">
      <c r="A24" s="39"/>
      <c r="B24" s="40"/>
      <c r="C24" s="41"/>
      <c r="D24" s="39"/>
      <c r="E24" s="39"/>
      <c r="F24" s="39"/>
      <c r="G24" s="39"/>
      <c r="H24" s="39"/>
      <c r="I24" s="39"/>
      <c r="J24" s="39"/>
      <c r="K24" s="39"/>
    </row>
    <row r="25" spans="1:11" ht="15" x14ac:dyDescent="0.25">
      <c r="A25" s="31" t="s">
        <v>101</v>
      </c>
      <c r="B25" s="31"/>
      <c r="C25" s="31"/>
      <c r="D25" s="31"/>
      <c r="E25" s="31"/>
      <c r="F25" s="31"/>
      <c r="G25" s="31"/>
      <c r="H25" s="31"/>
      <c r="I25" s="31"/>
      <c r="J25" s="31"/>
    </row>
    <row r="26" spans="1:11" ht="15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</row>
    <row r="27" spans="1:11" ht="15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</row>
    <row r="28" spans="1:11" x14ac:dyDescent="0.2">
      <c r="D28" s="28" t="s">
        <v>11</v>
      </c>
    </row>
    <row r="31" spans="1:11" ht="15.75" x14ac:dyDescent="0.25">
      <c r="H31" s="618" t="s">
        <v>868</v>
      </c>
      <c r="I31" s="618"/>
      <c r="J31" s="618"/>
      <c r="K31" s="618"/>
    </row>
    <row r="32" spans="1:11" ht="15.75" x14ac:dyDescent="0.25">
      <c r="H32" s="618" t="s">
        <v>869</v>
      </c>
      <c r="I32" s="618"/>
      <c r="J32" s="618"/>
      <c r="K32" s="618"/>
    </row>
  </sheetData>
  <mergeCells count="16">
    <mergeCell ref="H32:K32"/>
    <mergeCell ref="A7:A9"/>
    <mergeCell ref="B7:B9"/>
    <mergeCell ref="C7:C9"/>
    <mergeCell ref="D7:H7"/>
    <mergeCell ref="J7:J9"/>
    <mergeCell ref="D8:D9"/>
    <mergeCell ref="E8:G8"/>
    <mergeCell ref="I7:I9"/>
    <mergeCell ref="K7:K9"/>
    <mergeCell ref="H8:H9"/>
    <mergeCell ref="C1:H1"/>
    <mergeCell ref="A2:J2"/>
    <mergeCell ref="A3:J3"/>
    <mergeCell ref="A5:J5"/>
    <mergeCell ref="H31:K31"/>
  </mergeCells>
  <phoneticPr fontId="0" type="noConversion"/>
  <printOptions horizontalCentered="1"/>
  <pageMargins left="0.44" right="0.4" top="0.51" bottom="0" header="0.31496062992125984" footer="0.31496062992125984"/>
  <pageSetup paperSize="9" scale="9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opLeftCell="A18" zoomScaleSheetLayoutView="100" workbookViewId="0">
      <selection activeCell="G42" sqref="G42"/>
    </sheetView>
  </sheetViews>
  <sheetFormatPr defaultColWidth="9.140625" defaultRowHeight="12.75" x14ac:dyDescent="0.2"/>
  <cols>
    <col min="1" max="1" width="5.5703125" style="325" customWidth="1"/>
    <col min="2" max="2" width="17.42578125" style="325" customWidth="1"/>
    <col min="3" max="3" width="10.28515625" style="325" customWidth="1"/>
    <col min="4" max="4" width="8.42578125" style="325" customWidth="1"/>
    <col min="5" max="6" width="9.85546875" style="325" customWidth="1"/>
    <col min="7" max="7" width="10.85546875" style="325" customWidth="1"/>
    <col min="8" max="8" width="12.85546875" style="325" customWidth="1"/>
    <col min="9" max="9" width="8.7109375" style="325" customWidth="1"/>
    <col min="10" max="10" width="8.42578125" style="325" customWidth="1"/>
    <col min="11" max="11" width="8" style="325" customWidth="1"/>
    <col min="12" max="14" width="8.140625" style="325" customWidth="1"/>
    <col min="15" max="15" width="8.42578125" style="325" customWidth="1"/>
    <col min="16" max="16" width="8.140625" style="325" customWidth="1"/>
    <col min="17" max="17" width="8.85546875" style="325" customWidth="1"/>
    <col min="18" max="18" width="8.140625" style="325" customWidth="1"/>
    <col min="19" max="16384" width="9.140625" style="325"/>
  </cols>
  <sheetData>
    <row r="1" spans="1:18" ht="12.75" customHeight="1" x14ac:dyDescent="0.2">
      <c r="A1" s="148"/>
      <c r="B1" s="148"/>
      <c r="C1" s="148"/>
      <c r="D1" s="148"/>
      <c r="E1" s="148"/>
      <c r="F1" s="148"/>
      <c r="G1" s="844"/>
      <c r="H1" s="844"/>
      <c r="I1" s="844"/>
      <c r="J1" s="148"/>
      <c r="K1" s="148"/>
      <c r="L1" s="148"/>
      <c r="M1" s="148"/>
      <c r="N1" s="148"/>
      <c r="O1" s="148"/>
      <c r="P1" s="148"/>
      <c r="Q1" s="846" t="s">
        <v>544</v>
      </c>
      <c r="R1" s="846"/>
    </row>
    <row r="2" spans="1:18" ht="15.75" x14ac:dyDescent="0.25">
      <c r="A2" s="842" t="s">
        <v>0</v>
      </c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  <c r="M2" s="842"/>
      <c r="N2" s="842"/>
      <c r="O2" s="842"/>
      <c r="P2" s="842"/>
      <c r="Q2" s="842"/>
      <c r="R2" s="842"/>
    </row>
    <row r="3" spans="1:18" ht="18" x14ac:dyDescent="0.25">
      <c r="A3" s="843" t="s">
        <v>646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3"/>
      <c r="Q3" s="843"/>
      <c r="R3" s="843"/>
    </row>
    <row r="4" spans="1:18" ht="12.75" customHeight="1" x14ac:dyDescent="0.2">
      <c r="A4" s="841" t="s">
        <v>737</v>
      </c>
      <c r="B4" s="841"/>
      <c r="C4" s="841"/>
      <c r="D4" s="841"/>
      <c r="E4" s="841"/>
      <c r="F4" s="841"/>
      <c r="G4" s="841"/>
      <c r="H4" s="841"/>
      <c r="I4" s="841"/>
      <c r="J4" s="841"/>
      <c r="K4" s="841"/>
      <c r="L4" s="841"/>
      <c r="M4" s="841"/>
      <c r="N4" s="841"/>
      <c r="O4" s="841"/>
      <c r="P4" s="841"/>
      <c r="Q4" s="841"/>
      <c r="R4" s="841"/>
    </row>
    <row r="5" spans="1:18" s="406" customFormat="1" ht="7.5" customHeight="1" x14ac:dyDescent="0.2">
      <c r="A5" s="841"/>
      <c r="B5" s="841"/>
      <c r="C5" s="841"/>
      <c r="D5" s="841"/>
      <c r="E5" s="841"/>
      <c r="F5" s="841"/>
      <c r="G5" s="841"/>
      <c r="H5" s="841"/>
      <c r="I5" s="841"/>
      <c r="J5" s="841"/>
      <c r="K5" s="841"/>
      <c r="L5" s="841"/>
      <c r="M5" s="841"/>
      <c r="N5" s="841"/>
      <c r="O5" s="841"/>
      <c r="P5" s="841"/>
      <c r="Q5" s="841"/>
      <c r="R5" s="841"/>
    </row>
    <row r="6" spans="1:18" x14ac:dyDescent="0.2">
      <c r="A6" s="845"/>
      <c r="B6" s="845"/>
      <c r="C6" s="845"/>
      <c r="D6" s="845"/>
      <c r="E6" s="845"/>
      <c r="F6" s="845"/>
      <c r="G6" s="845"/>
      <c r="H6" s="845"/>
      <c r="I6" s="845"/>
      <c r="J6" s="845"/>
      <c r="K6" s="845"/>
      <c r="L6" s="845"/>
      <c r="M6" s="845"/>
      <c r="N6" s="845"/>
      <c r="O6" s="845"/>
      <c r="P6" s="845"/>
      <c r="Q6" s="845"/>
      <c r="R6" s="845"/>
    </row>
    <row r="7" spans="1:18" x14ac:dyDescent="0.2">
      <c r="A7" s="853" t="s">
        <v>890</v>
      </c>
      <c r="B7" s="853"/>
      <c r="C7" s="148"/>
      <c r="D7" s="148"/>
      <c r="E7" s="148"/>
      <c r="F7" s="148"/>
      <c r="G7" s="148"/>
      <c r="H7" s="215"/>
      <c r="I7" s="148"/>
      <c r="J7" s="148"/>
      <c r="K7" s="148"/>
      <c r="L7" s="849"/>
      <c r="M7" s="849"/>
      <c r="N7" s="849"/>
      <c r="O7" s="849"/>
      <c r="P7" s="849"/>
      <c r="Q7" s="849"/>
      <c r="R7" s="849"/>
    </row>
    <row r="8" spans="1:18" ht="24.75" customHeight="1" x14ac:dyDescent="0.2">
      <c r="A8" s="771" t="s">
        <v>2</v>
      </c>
      <c r="B8" s="771" t="s">
        <v>3</v>
      </c>
      <c r="C8" s="850" t="s">
        <v>497</v>
      </c>
      <c r="D8" s="851"/>
      <c r="E8" s="851"/>
      <c r="F8" s="851"/>
      <c r="G8" s="852"/>
      <c r="H8" s="854" t="s">
        <v>80</v>
      </c>
      <c r="I8" s="850" t="s">
        <v>81</v>
      </c>
      <c r="J8" s="851"/>
      <c r="K8" s="851"/>
      <c r="L8" s="852"/>
      <c r="M8" s="771" t="s">
        <v>731</v>
      </c>
      <c r="N8" s="771"/>
      <c r="O8" s="771"/>
      <c r="P8" s="771"/>
      <c r="Q8" s="771"/>
      <c r="R8" s="771"/>
    </row>
    <row r="9" spans="1:18" ht="44.45" customHeight="1" x14ac:dyDescent="0.2">
      <c r="A9" s="771"/>
      <c r="B9" s="771"/>
      <c r="C9" s="209" t="s">
        <v>5</v>
      </c>
      <c r="D9" s="209" t="s">
        <v>6</v>
      </c>
      <c r="E9" s="209" t="s">
        <v>360</v>
      </c>
      <c r="F9" s="216" t="s">
        <v>95</v>
      </c>
      <c r="G9" s="216" t="s">
        <v>229</v>
      </c>
      <c r="H9" s="855"/>
      <c r="I9" s="209" t="s">
        <v>179</v>
      </c>
      <c r="J9" s="209" t="s">
        <v>112</v>
      </c>
      <c r="K9" s="209" t="s">
        <v>113</v>
      </c>
      <c r="L9" s="209" t="s">
        <v>445</v>
      </c>
      <c r="M9" s="209" t="s">
        <v>16</v>
      </c>
      <c r="N9" s="317" t="s">
        <v>876</v>
      </c>
      <c r="O9" s="317" t="s">
        <v>877</v>
      </c>
      <c r="P9" s="209" t="s">
        <v>734</v>
      </c>
      <c r="Q9" s="209" t="s">
        <v>735</v>
      </c>
      <c r="R9" s="209" t="s">
        <v>736</v>
      </c>
    </row>
    <row r="10" spans="1:18" s="407" customFormat="1" x14ac:dyDescent="0.2">
      <c r="A10" s="209">
        <v>1</v>
      </c>
      <c r="B10" s="209">
        <v>2</v>
      </c>
      <c r="C10" s="209">
        <v>3</v>
      </c>
      <c r="D10" s="209">
        <v>4</v>
      </c>
      <c r="E10" s="209">
        <v>5</v>
      </c>
      <c r="F10" s="209">
        <v>6</v>
      </c>
      <c r="G10" s="209">
        <v>7</v>
      </c>
      <c r="H10" s="209">
        <v>8</v>
      </c>
      <c r="I10" s="209">
        <v>9</v>
      </c>
      <c r="J10" s="209">
        <v>10</v>
      </c>
      <c r="K10" s="209">
        <v>11</v>
      </c>
      <c r="L10" s="209">
        <v>12</v>
      </c>
      <c r="M10" s="209">
        <v>13</v>
      </c>
      <c r="N10" s="209">
        <v>14</v>
      </c>
      <c r="O10" s="209">
        <v>15</v>
      </c>
      <c r="P10" s="209">
        <v>16</v>
      </c>
      <c r="Q10" s="209">
        <v>17</v>
      </c>
      <c r="R10" s="209">
        <v>18</v>
      </c>
    </row>
    <row r="11" spans="1:18" s="407" customFormat="1" x14ac:dyDescent="0.2">
      <c r="A11" s="235">
        <v>1</v>
      </c>
      <c r="B11" s="235" t="s">
        <v>844</v>
      </c>
      <c r="C11" s="365">
        <v>39959</v>
      </c>
      <c r="D11" s="365">
        <v>285</v>
      </c>
      <c r="E11" s="365">
        <v>0</v>
      </c>
      <c r="F11" s="365">
        <v>716</v>
      </c>
      <c r="G11" s="364">
        <f>SUM(C11:F11)</f>
        <v>40960</v>
      </c>
      <c r="H11" s="366">
        <v>225</v>
      </c>
      <c r="I11" s="367">
        <f>SUM(J11:L11)</f>
        <v>921.6</v>
      </c>
      <c r="J11" s="367">
        <v>921.6</v>
      </c>
      <c r="K11" s="367">
        <v>0</v>
      </c>
      <c r="L11" s="367">
        <v>0</v>
      </c>
      <c r="M11" s="367">
        <f>SUM(N11:R11)</f>
        <v>184.32000000000002</v>
      </c>
      <c r="N11" s="367">
        <v>184.32000000000002</v>
      </c>
      <c r="O11" s="367">
        <v>0</v>
      </c>
      <c r="P11" s="367">
        <v>0</v>
      </c>
      <c r="Q11" s="367">
        <v>0</v>
      </c>
      <c r="R11" s="367">
        <v>0</v>
      </c>
    </row>
    <row r="12" spans="1:18" s="407" customFormat="1" x14ac:dyDescent="0.2">
      <c r="A12" s="235">
        <f>A11+1</f>
        <v>2</v>
      </c>
      <c r="B12" s="235" t="s">
        <v>809</v>
      </c>
      <c r="C12" s="365">
        <v>39730</v>
      </c>
      <c r="D12" s="365">
        <v>3168</v>
      </c>
      <c r="E12" s="365">
        <v>0</v>
      </c>
      <c r="F12" s="365">
        <v>0</v>
      </c>
      <c r="G12" s="364">
        <f t="shared" ref="G12:G41" si="0">SUM(C12:F12)</f>
        <v>42898</v>
      </c>
      <c r="H12" s="366">
        <v>225</v>
      </c>
      <c r="I12" s="367">
        <f t="shared" ref="I12:I41" si="1">SUM(J12:L12)</f>
        <v>965.20500000000004</v>
      </c>
      <c r="J12" s="367">
        <v>965.20500000000004</v>
      </c>
      <c r="K12" s="367">
        <v>0</v>
      </c>
      <c r="L12" s="367">
        <v>0</v>
      </c>
      <c r="M12" s="367">
        <f t="shared" ref="M12:M41" si="2">SUM(N12:R12)</f>
        <v>193.04100000000003</v>
      </c>
      <c r="N12" s="367">
        <v>193.04100000000003</v>
      </c>
      <c r="O12" s="367">
        <v>0</v>
      </c>
      <c r="P12" s="367">
        <v>0</v>
      </c>
      <c r="Q12" s="367">
        <v>0</v>
      </c>
      <c r="R12" s="367">
        <v>0</v>
      </c>
    </row>
    <row r="13" spans="1:18" s="407" customFormat="1" x14ac:dyDescent="0.2">
      <c r="A13" s="235">
        <f t="shared" ref="A13:A41" si="3">A12+1</f>
        <v>3</v>
      </c>
      <c r="B13" s="235" t="s">
        <v>845</v>
      </c>
      <c r="C13" s="365">
        <v>63851</v>
      </c>
      <c r="D13" s="365">
        <v>20982</v>
      </c>
      <c r="E13" s="365">
        <v>0</v>
      </c>
      <c r="F13" s="365">
        <v>471</v>
      </c>
      <c r="G13" s="364">
        <f t="shared" si="0"/>
        <v>85304</v>
      </c>
      <c r="H13" s="366">
        <v>225</v>
      </c>
      <c r="I13" s="367">
        <f t="shared" si="1"/>
        <v>1919.3400000000001</v>
      </c>
      <c r="J13" s="367">
        <v>1919.3400000000001</v>
      </c>
      <c r="K13" s="367">
        <v>0</v>
      </c>
      <c r="L13" s="367">
        <v>0</v>
      </c>
      <c r="M13" s="367">
        <f t="shared" si="2"/>
        <v>383.86800000000005</v>
      </c>
      <c r="N13" s="367">
        <v>383.86800000000005</v>
      </c>
      <c r="O13" s="367">
        <v>0</v>
      </c>
      <c r="P13" s="367">
        <v>0</v>
      </c>
      <c r="Q13" s="367">
        <v>0</v>
      </c>
      <c r="R13" s="367">
        <v>0</v>
      </c>
    </row>
    <row r="14" spans="1:18" s="407" customFormat="1" x14ac:dyDescent="0.2">
      <c r="A14" s="235">
        <f t="shared" si="3"/>
        <v>4</v>
      </c>
      <c r="B14" s="235" t="s">
        <v>810</v>
      </c>
      <c r="C14" s="365">
        <v>28094</v>
      </c>
      <c r="D14" s="365">
        <v>60</v>
      </c>
      <c r="E14" s="365">
        <v>0</v>
      </c>
      <c r="F14" s="365">
        <v>289</v>
      </c>
      <c r="G14" s="364">
        <f t="shared" si="0"/>
        <v>28443</v>
      </c>
      <c r="H14" s="366">
        <v>225</v>
      </c>
      <c r="I14" s="367">
        <f t="shared" si="1"/>
        <v>639.96750000000009</v>
      </c>
      <c r="J14" s="367">
        <v>639.96750000000009</v>
      </c>
      <c r="K14" s="367">
        <v>0</v>
      </c>
      <c r="L14" s="367">
        <v>0</v>
      </c>
      <c r="M14" s="367">
        <f t="shared" si="2"/>
        <v>127.99350000000001</v>
      </c>
      <c r="N14" s="367">
        <v>115.79400000000001</v>
      </c>
      <c r="O14" s="367">
        <f>2711*225*0.00002</f>
        <v>12.1995</v>
      </c>
      <c r="P14" s="367">
        <v>0</v>
      </c>
      <c r="Q14" s="367">
        <v>0</v>
      </c>
      <c r="R14" s="367">
        <v>0</v>
      </c>
    </row>
    <row r="15" spans="1:18" s="407" customFormat="1" x14ac:dyDescent="0.2">
      <c r="A15" s="235">
        <f t="shared" si="3"/>
        <v>5</v>
      </c>
      <c r="B15" s="235" t="s">
        <v>811</v>
      </c>
      <c r="C15" s="365">
        <v>17291</v>
      </c>
      <c r="D15" s="365">
        <v>408</v>
      </c>
      <c r="E15" s="365">
        <v>0</v>
      </c>
      <c r="F15" s="365">
        <v>0</v>
      </c>
      <c r="G15" s="364">
        <f t="shared" si="0"/>
        <v>17699</v>
      </c>
      <c r="H15" s="366">
        <v>225</v>
      </c>
      <c r="I15" s="367">
        <f t="shared" si="1"/>
        <v>398.22750000000002</v>
      </c>
      <c r="J15" s="367">
        <v>398.22750000000002</v>
      </c>
      <c r="K15" s="367">
        <v>0</v>
      </c>
      <c r="L15" s="367">
        <v>0</v>
      </c>
      <c r="M15" s="367">
        <f t="shared" si="2"/>
        <v>79.645500000000013</v>
      </c>
      <c r="N15" s="367">
        <v>79.645500000000013</v>
      </c>
      <c r="O15" s="367">
        <v>0</v>
      </c>
      <c r="P15" s="367">
        <v>0</v>
      </c>
      <c r="Q15" s="367">
        <v>0</v>
      </c>
      <c r="R15" s="367">
        <v>0</v>
      </c>
    </row>
    <row r="16" spans="1:18" s="407" customFormat="1" x14ac:dyDescent="0.2">
      <c r="A16" s="235">
        <f t="shared" si="3"/>
        <v>6</v>
      </c>
      <c r="B16" s="235" t="s">
        <v>812</v>
      </c>
      <c r="C16" s="365">
        <v>23768</v>
      </c>
      <c r="D16" s="365">
        <v>61</v>
      </c>
      <c r="E16" s="365">
        <v>0</v>
      </c>
      <c r="F16" s="365">
        <v>50</v>
      </c>
      <c r="G16" s="364">
        <f t="shared" si="0"/>
        <v>23879</v>
      </c>
      <c r="H16" s="366">
        <v>225</v>
      </c>
      <c r="I16" s="367">
        <f t="shared" si="1"/>
        <v>537.27750000000003</v>
      </c>
      <c r="J16" s="367">
        <v>537.27750000000003</v>
      </c>
      <c r="K16" s="367">
        <v>0</v>
      </c>
      <c r="L16" s="367">
        <v>0</v>
      </c>
      <c r="M16" s="367">
        <f t="shared" si="2"/>
        <v>107.45550000000001</v>
      </c>
      <c r="N16" s="367">
        <v>107.45550000000001</v>
      </c>
      <c r="O16" s="367">
        <v>0</v>
      </c>
      <c r="P16" s="367">
        <v>0</v>
      </c>
      <c r="Q16" s="367">
        <v>0</v>
      </c>
      <c r="R16" s="367">
        <v>0</v>
      </c>
    </row>
    <row r="17" spans="1:18" s="407" customFormat="1" x14ac:dyDescent="0.2">
      <c r="A17" s="235">
        <f t="shared" si="3"/>
        <v>7</v>
      </c>
      <c r="B17" s="235" t="s">
        <v>813</v>
      </c>
      <c r="C17" s="365">
        <v>36838</v>
      </c>
      <c r="D17" s="365">
        <v>113</v>
      </c>
      <c r="E17" s="365">
        <v>0</v>
      </c>
      <c r="F17" s="365">
        <v>403</v>
      </c>
      <c r="G17" s="364">
        <f t="shared" si="0"/>
        <v>37354</v>
      </c>
      <c r="H17" s="366">
        <v>225</v>
      </c>
      <c r="I17" s="367">
        <f t="shared" si="1"/>
        <v>840.46500000000003</v>
      </c>
      <c r="J17" s="367">
        <v>840.46500000000003</v>
      </c>
      <c r="K17" s="367">
        <v>0</v>
      </c>
      <c r="L17" s="367">
        <v>0</v>
      </c>
      <c r="M17" s="367">
        <f t="shared" si="2"/>
        <v>168.09300000000002</v>
      </c>
      <c r="N17" s="367">
        <v>168.09300000000002</v>
      </c>
      <c r="O17" s="367">
        <v>0</v>
      </c>
      <c r="P17" s="367">
        <v>0</v>
      </c>
      <c r="Q17" s="367">
        <v>0</v>
      </c>
      <c r="R17" s="367">
        <v>0</v>
      </c>
    </row>
    <row r="18" spans="1:18" s="407" customFormat="1" x14ac:dyDescent="0.2">
      <c r="A18" s="235">
        <f t="shared" si="3"/>
        <v>8</v>
      </c>
      <c r="B18" s="235" t="s">
        <v>814</v>
      </c>
      <c r="C18" s="365">
        <v>45188</v>
      </c>
      <c r="D18" s="365">
        <v>374</v>
      </c>
      <c r="E18" s="365">
        <v>0</v>
      </c>
      <c r="F18" s="365">
        <v>45</v>
      </c>
      <c r="G18" s="364">
        <f t="shared" si="0"/>
        <v>45607</v>
      </c>
      <c r="H18" s="366">
        <v>225</v>
      </c>
      <c r="I18" s="367">
        <f t="shared" si="1"/>
        <v>1026.1575</v>
      </c>
      <c r="J18" s="367">
        <v>1026.1575</v>
      </c>
      <c r="K18" s="367">
        <v>0</v>
      </c>
      <c r="L18" s="367">
        <v>0</v>
      </c>
      <c r="M18" s="367">
        <f t="shared" si="2"/>
        <v>205.23150000000001</v>
      </c>
      <c r="N18" s="367">
        <v>205.23150000000001</v>
      </c>
      <c r="O18" s="367">
        <v>0</v>
      </c>
      <c r="P18" s="367">
        <v>0</v>
      </c>
      <c r="Q18" s="367">
        <v>0</v>
      </c>
      <c r="R18" s="367">
        <v>0</v>
      </c>
    </row>
    <row r="19" spans="1:18" s="407" customFormat="1" x14ac:dyDescent="0.2">
      <c r="A19" s="235">
        <f t="shared" si="3"/>
        <v>9</v>
      </c>
      <c r="B19" s="235" t="s">
        <v>815</v>
      </c>
      <c r="C19" s="365">
        <v>18731</v>
      </c>
      <c r="D19" s="365">
        <v>1004</v>
      </c>
      <c r="E19" s="365">
        <v>0</v>
      </c>
      <c r="F19" s="365">
        <v>189</v>
      </c>
      <c r="G19" s="364">
        <f t="shared" si="0"/>
        <v>19924</v>
      </c>
      <c r="H19" s="366">
        <v>225</v>
      </c>
      <c r="I19" s="367">
        <f t="shared" si="1"/>
        <v>448.29</v>
      </c>
      <c r="J19" s="367">
        <v>448.29</v>
      </c>
      <c r="K19" s="367">
        <v>0</v>
      </c>
      <c r="L19" s="367">
        <v>0</v>
      </c>
      <c r="M19" s="367">
        <f t="shared" si="2"/>
        <v>89.658000000000001</v>
      </c>
      <c r="N19" s="367">
        <v>76.158000000000001</v>
      </c>
      <c r="O19" s="367">
        <f>3000*225*0.00002</f>
        <v>13.500000000000002</v>
      </c>
      <c r="P19" s="367">
        <v>0</v>
      </c>
      <c r="Q19" s="367">
        <v>0</v>
      </c>
      <c r="R19" s="367">
        <v>0</v>
      </c>
    </row>
    <row r="20" spans="1:18" s="407" customFormat="1" x14ac:dyDescent="0.2">
      <c r="A20" s="235">
        <f t="shared" si="3"/>
        <v>10</v>
      </c>
      <c r="B20" s="235" t="s">
        <v>816</v>
      </c>
      <c r="C20" s="365">
        <v>44799</v>
      </c>
      <c r="D20" s="365">
        <v>2175</v>
      </c>
      <c r="E20" s="365">
        <v>0</v>
      </c>
      <c r="F20" s="365">
        <v>51</v>
      </c>
      <c r="G20" s="364">
        <f t="shared" si="0"/>
        <v>47025</v>
      </c>
      <c r="H20" s="366">
        <v>225</v>
      </c>
      <c r="I20" s="367">
        <f t="shared" si="1"/>
        <v>1058.0625</v>
      </c>
      <c r="J20" s="367">
        <v>1058.0625</v>
      </c>
      <c r="K20" s="367">
        <v>0</v>
      </c>
      <c r="L20" s="367">
        <v>0</v>
      </c>
      <c r="M20" s="367">
        <f t="shared" si="2"/>
        <v>211.61250000000001</v>
      </c>
      <c r="N20" s="367">
        <v>211.61250000000001</v>
      </c>
      <c r="O20" s="367">
        <v>0</v>
      </c>
      <c r="P20" s="367">
        <v>0</v>
      </c>
      <c r="Q20" s="367">
        <v>0</v>
      </c>
      <c r="R20" s="367">
        <v>0</v>
      </c>
    </row>
    <row r="21" spans="1:18" s="407" customFormat="1" x14ac:dyDescent="0.2">
      <c r="A21" s="235">
        <f t="shared" si="3"/>
        <v>11</v>
      </c>
      <c r="B21" s="235" t="s">
        <v>846</v>
      </c>
      <c r="C21" s="365">
        <v>30674</v>
      </c>
      <c r="D21" s="365">
        <v>738</v>
      </c>
      <c r="E21" s="365">
        <v>0</v>
      </c>
      <c r="F21" s="365">
        <v>523</v>
      </c>
      <c r="G21" s="364">
        <f t="shared" si="0"/>
        <v>31935</v>
      </c>
      <c r="H21" s="366">
        <v>225</v>
      </c>
      <c r="I21" s="367">
        <f t="shared" si="1"/>
        <v>718.53750000000002</v>
      </c>
      <c r="J21" s="367">
        <v>718.53750000000002</v>
      </c>
      <c r="K21" s="367">
        <v>0</v>
      </c>
      <c r="L21" s="367">
        <v>0</v>
      </c>
      <c r="M21" s="367">
        <f t="shared" si="2"/>
        <v>143.70750000000001</v>
      </c>
      <c r="N21" s="367">
        <v>143.70750000000001</v>
      </c>
      <c r="O21" s="367">
        <v>0</v>
      </c>
      <c r="P21" s="367">
        <v>0</v>
      </c>
      <c r="Q21" s="367">
        <v>0</v>
      </c>
      <c r="R21" s="367">
        <v>0</v>
      </c>
    </row>
    <row r="22" spans="1:18" s="407" customFormat="1" x14ac:dyDescent="0.2">
      <c r="A22" s="235">
        <f t="shared" si="3"/>
        <v>12</v>
      </c>
      <c r="B22" s="235" t="s">
        <v>817</v>
      </c>
      <c r="C22" s="365">
        <v>29258</v>
      </c>
      <c r="D22" s="365">
        <v>109</v>
      </c>
      <c r="E22" s="365">
        <v>0</v>
      </c>
      <c r="F22" s="365">
        <v>154</v>
      </c>
      <c r="G22" s="364">
        <f t="shared" si="0"/>
        <v>29521</v>
      </c>
      <c r="H22" s="366">
        <v>225</v>
      </c>
      <c r="I22" s="367">
        <f t="shared" si="1"/>
        <v>664.22250000000008</v>
      </c>
      <c r="J22" s="367">
        <v>664.22250000000008</v>
      </c>
      <c r="K22" s="367">
        <v>0</v>
      </c>
      <c r="L22" s="367">
        <v>0</v>
      </c>
      <c r="M22" s="367">
        <f t="shared" si="2"/>
        <v>132.84450000000001</v>
      </c>
      <c r="N22" s="367">
        <v>132.84450000000001</v>
      </c>
      <c r="O22" s="367">
        <v>0</v>
      </c>
      <c r="P22" s="367">
        <v>0</v>
      </c>
      <c r="Q22" s="367">
        <v>0</v>
      </c>
      <c r="R22" s="367">
        <v>0</v>
      </c>
    </row>
    <row r="23" spans="1:18" s="407" customFormat="1" x14ac:dyDescent="0.2">
      <c r="A23" s="235">
        <f t="shared" si="3"/>
        <v>13</v>
      </c>
      <c r="B23" s="235" t="s">
        <v>818</v>
      </c>
      <c r="C23" s="365">
        <v>74151</v>
      </c>
      <c r="D23" s="365">
        <v>2192</v>
      </c>
      <c r="E23" s="365">
        <v>0</v>
      </c>
      <c r="F23" s="365">
        <v>1400</v>
      </c>
      <c r="G23" s="364">
        <f t="shared" si="0"/>
        <v>77743</v>
      </c>
      <c r="H23" s="366">
        <v>225</v>
      </c>
      <c r="I23" s="367">
        <f t="shared" si="1"/>
        <v>1749.2175</v>
      </c>
      <c r="J23" s="367">
        <v>1749.2175</v>
      </c>
      <c r="K23" s="367">
        <v>0</v>
      </c>
      <c r="L23" s="367">
        <v>0</v>
      </c>
      <c r="M23" s="367">
        <f t="shared" si="2"/>
        <v>349.84350000000001</v>
      </c>
      <c r="N23" s="367">
        <v>349.84350000000001</v>
      </c>
      <c r="O23" s="367">
        <v>0</v>
      </c>
      <c r="P23" s="367">
        <v>0</v>
      </c>
      <c r="Q23" s="367">
        <v>0</v>
      </c>
      <c r="R23" s="367">
        <v>0</v>
      </c>
    </row>
    <row r="24" spans="1:18" s="407" customFormat="1" x14ac:dyDescent="0.2">
      <c r="A24" s="235">
        <f t="shared" si="3"/>
        <v>14</v>
      </c>
      <c r="B24" s="235" t="s">
        <v>847</v>
      </c>
      <c r="C24" s="365">
        <v>21806</v>
      </c>
      <c r="D24" s="365">
        <v>1202</v>
      </c>
      <c r="E24" s="365">
        <v>0</v>
      </c>
      <c r="F24" s="365">
        <v>149</v>
      </c>
      <c r="G24" s="364">
        <f t="shared" si="0"/>
        <v>23157</v>
      </c>
      <c r="H24" s="366">
        <v>225</v>
      </c>
      <c r="I24" s="367">
        <f t="shared" si="1"/>
        <v>521.03250000000003</v>
      </c>
      <c r="J24" s="367">
        <v>521.03250000000003</v>
      </c>
      <c r="K24" s="367">
        <v>0</v>
      </c>
      <c r="L24" s="367">
        <v>0</v>
      </c>
      <c r="M24" s="367">
        <f t="shared" si="2"/>
        <v>104.20650000000001</v>
      </c>
      <c r="N24" s="367">
        <v>104.20650000000001</v>
      </c>
      <c r="O24" s="367">
        <v>0</v>
      </c>
      <c r="P24" s="367">
        <v>0</v>
      </c>
      <c r="Q24" s="367">
        <v>0</v>
      </c>
      <c r="R24" s="367">
        <v>0</v>
      </c>
    </row>
    <row r="25" spans="1:18" s="407" customFormat="1" x14ac:dyDescent="0.2">
      <c r="A25" s="235">
        <f t="shared" si="3"/>
        <v>15</v>
      </c>
      <c r="B25" s="235" t="s">
        <v>819</v>
      </c>
      <c r="C25" s="365">
        <v>41246</v>
      </c>
      <c r="D25" s="365">
        <v>50</v>
      </c>
      <c r="E25" s="365">
        <v>0</v>
      </c>
      <c r="F25" s="365">
        <v>387</v>
      </c>
      <c r="G25" s="364">
        <f t="shared" si="0"/>
        <v>41683</v>
      </c>
      <c r="H25" s="366">
        <v>225</v>
      </c>
      <c r="I25" s="367">
        <f t="shared" si="1"/>
        <v>937.86750000000006</v>
      </c>
      <c r="J25" s="367">
        <v>937.86750000000006</v>
      </c>
      <c r="K25" s="367">
        <v>0</v>
      </c>
      <c r="L25" s="367">
        <v>0</v>
      </c>
      <c r="M25" s="367">
        <f t="shared" si="2"/>
        <v>187.57350000000002</v>
      </c>
      <c r="N25" s="367">
        <v>187.57350000000002</v>
      </c>
      <c r="O25" s="367">
        <v>0</v>
      </c>
      <c r="P25" s="367">
        <v>0</v>
      </c>
      <c r="Q25" s="367">
        <v>0</v>
      </c>
      <c r="R25" s="367">
        <v>0</v>
      </c>
    </row>
    <row r="26" spans="1:18" s="407" customFormat="1" x14ac:dyDescent="0.2">
      <c r="A26" s="235">
        <f t="shared" si="3"/>
        <v>16</v>
      </c>
      <c r="B26" s="235" t="s">
        <v>820</v>
      </c>
      <c r="C26" s="365">
        <v>40842</v>
      </c>
      <c r="D26" s="365">
        <v>552</v>
      </c>
      <c r="E26" s="365">
        <v>0</v>
      </c>
      <c r="F26" s="365">
        <v>1463</v>
      </c>
      <c r="G26" s="364">
        <f t="shared" si="0"/>
        <v>42857</v>
      </c>
      <c r="H26" s="366">
        <v>225</v>
      </c>
      <c r="I26" s="367">
        <f t="shared" si="1"/>
        <v>964.28250000000003</v>
      </c>
      <c r="J26" s="367">
        <v>964.28250000000003</v>
      </c>
      <c r="K26" s="367">
        <v>0</v>
      </c>
      <c r="L26" s="367">
        <v>0</v>
      </c>
      <c r="M26" s="367">
        <f t="shared" si="2"/>
        <v>192.85650000000001</v>
      </c>
      <c r="N26" s="367">
        <v>192.85650000000001</v>
      </c>
      <c r="O26" s="367">
        <v>0</v>
      </c>
      <c r="P26" s="367">
        <v>0</v>
      </c>
      <c r="Q26" s="367">
        <v>0</v>
      </c>
      <c r="R26" s="367">
        <v>0</v>
      </c>
    </row>
    <row r="27" spans="1:18" x14ac:dyDescent="0.2">
      <c r="A27" s="235">
        <f t="shared" si="3"/>
        <v>17</v>
      </c>
      <c r="B27" s="235" t="s">
        <v>821</v>
      </c>
      <c r="C27" s="356">
        <v>35124</v>
      </c>
      <c r="D27" s="356">
        <v>685</v>
      </c>
      <c r="E27" s="365">
        <v>0</v>
      </c>
      <c r="F27" s="356">
        <v>40</v>
      </c>
      <c r="G27" s="364">
        <f t="shared" si="0"/>
        <v>35849</v>
      </c>
      <c r="H27" s="366">
        <v>225</v>
      </c>
      <c r="I27" s="367">
        <f t="shared" si="1"/>
        <v>806.60250000000008</v>
      </c>
      <c r="J27" s="367">
        <v>806.60250000000008</v>
      </c>
      <c r="K27" s="367">
        <v>0</v>
      </c>
      <c r="L27" s="367">
        <v>0</v>
      </c>
      <c r="M27" s="367">
        <f t="shared" si="2"/>
        <v>161.32050000000001</v>
      </c>
      <c r="N27" s="367">
        <v>161.32050000000001</v>
      </c>
      <c r="O27" s="367">
        <v>0</v>
      </c>
      <c r="P27" s="367">
        <v>0</v>
      </c>
      <c r="Q27" s="367">
        <v>0</v>
      </c>
      <c r="R27" s="367">
        <v>0</v>
      </c>
    </row>
    <row r="28" spans="1:18" x14ac:dyDescent="0.2">
      <c r="A28" s="235">
        <f t="shared" si="3"/>
        <v>18</v>
      </c>
      <c r="B28" s="235" t="s">
        <v>822</v>
      </c>
      <c r="C28" s="356">
        <v>49570</v>
      </c>
      <c r="D28" s="356">
        <v>3950</v>
      </c>
      <c r="E28" s="365">
        <v>0</v>
      </c>
      <c r="F28" s="356">
        <v>828</v>
      </c>
      <c r="G28" s="364">
        <f t="shared" si="0"/>
        <v>54348</v>
      </c>
      <c r="H28" s="366">
        <v>225</v>
      </c>
      <c r="I28" s="367">
        <f t="shared" si="1"/>
        <v>1222.8300000000002</v>
      </c>
      <c r="J28" s="367">
        <v>1222.8300000000002</v>
      </c>
      <c r="K28" s="367">
        <v>0</v>
      </c>
      <c r="L28" s="367">
        <v>0</v>
      </c>
      <c r="M28" s="367">
        <f t="shared" si="2"/>
        <v>244.56600000000003</v>
      </c>
      <c r="N28" s="367">
        <v>244.56600000000003</v>
      </c>
      <c r="O28" s="367">
        <v>0</v>
      </c>
      <c r="P28" s="367">
        <v>0</v>
      </c>
      <c r="Q28" s="367">
        <v>0</v>
      </c>
      <c r="R28" s="367">
        <v>0</v>
      </c>
    </row>
    <row r="29" spans="1:18" x14ac:dyDescent="0.2">
      <c r="A29" s="235">
        <f t="shared" si="3"/>
        <v>19</v>
      </c>
      <c r="B29" s="235" t="s">
        <v>848</v>
      </c>
      <c r="C29" s="356">
        <v>28045</v>
      </c>
      <c r="D29" s="356">
        <v>227</v>
      </c>
      <c r="E29" s="365">
        <v>0</v>
      </c>
      <c r="F29" s="356">
        <v>766</v>
      </c>
      <c r="G29" s="364">
        <f t="shared" si="0"/>
        <v>29038</v>
      </c>
      <c r="H29" s="366">
        <v>225</v>
      </c>
      <c r="I29" s="367">
        <f t="shared" si="1"/>
        <v>653.35500000000002</v>
      </c>
      <c r="J29" s="367">
        <v>653.35500000000002</v>
      </c>
      <c r="K29" s="367">
        <v>0</v>
      </c>
      <c r="L29" s="367">
        <v>0</v>
      </c>
      <c r="M29" s="367">
        <f t="shared" si="2"/>
        <v>130.67100000000002</v>
      </c>
      <c r="N29" s="367">
        <v>130.67100000000002</v>
      </c>
      <c r="O29" s="367">
        <v>0</v>
      </c>
      <c r="P29" s="367">
        <v>0</v>
      </c>
      <c r="Q29" s="367">
        <v>0</v>
      </c>
      <c r="R29" s="367">
        <v>0</v>
      </c>
    </row>
    <row r="30" spans="1:18" x14ac:dyDescent="0.2">
      <c r="A30" s="235">
        <f t="shared" si="3"/>
        <v>20</v>
      </c>
      <c r="B30" s="235" t="s">
        <v>823</v>
      </c>
      <c r="C30" s="356">
        <v>48594</v>
      </c>
      <c r="D30" s="356">
        <v>6596</v>
      </c>
      <c r="E30" s="365">
        <v>0</v>
      </c>
      <c r="F30" s="356">
        <v>0</v>
      </c>
      <c r="G30" s="364">
        <f t="shared" si="0"/>
        <v>55190</v>
      </c>
      <c r="H30" s="366">
        <v>225</v>
      </c>
      <c r="I30" s="367">
        <f t="shared" si="1"/>
        <v>1241.7750000000001</v>
      </c>
      <c r="J30" s="367">
        <v>1241.7750000000001</v>
      </c>
      <c r="K30" s="367">
        <v>0</v>
      </c>
      <c r="L30" s="367">
        <v>0</v>
      </c>
      <c r="M30" s="367">
        <f t="shared" si="2"/>
        <v>248.35500000000002</v>
      </c>
      <c r="N30" s="367">
        <v>248.35500000000002</v>
      </c>
      <c r="O30" s="367">
        <v>0</v>
      </c>
      <c r="P30" s="367">
        <v>0</v>
      </c>
      <c r="Q30" s="367">
        <v>0</v>
      </c>
      <c r="R30" s="367">
        <v>0</v>
      </c>
    </row>
    <row r="31" spans="1:18" x14ac:dyDescent="0.2">
      <c r="A31" s="235">
        <f t="shared" si="3"/>
        <v>21</v>
      </c>
      <c r="B31" s="235" t="s">
        <v>824</v>
      </c>
      <c r="C31" s="356">
        <v>14881</v>
      </c>
      <c r="D31" s="356">
        <v>477</v>
      </c>
      <c r="E31" s="365">
        <v>0</v>
      </c>
      <c r="F31" s="356">
        <v>245</v>
      </c>
      <c r="G31" s="364">
        <f t="shared" si="0"/>
        <v>15603</v>
      </c>
      <c r="H31" s="366">
        <v>225</v>
      </c>
      <c r="I31" s="367">
        <f t="shared" si="1"/>
        <v>351.0675</v>
      </c>
      <c r="J31" s="367">
        <v>351.0675</v>
      </c>
      <c r="K31" s="367">
        <v>0</v>
      </c>
      <c r="L31" s="367">
        <v>0</v>
      </c>
      <c r="M31" s="367">
        <f t="shared" si="2"/>
        <v>70.21350000000001</v>
      </c>
      <c r="N31" s="367">
        <v>61.213500000000003</v>
      </c>
      <c r="O31" s="367">
        <f>2000*225*0.00002</f>
        <v>9</v>
      </c>
      <c r="P31" s="367">
        <v>0</v>
      </c>
      <c r="Q31" s="367">
        <v>0</v>
      </c>
      <c r="R31" s="367">
        <v>0</v>
      </c>
    </row>
    <row r="32" spans="1:18" x14ac:dyDescent="0.2">
      <c r="A32" s="235">
        <f t="shared" si="3"/>
        <v>22</v>
      </c>
      <c r="B32" s="235" t="s">
        <v>825</v>
      </c>
      <c r="C32" s="356">
        <v>17386</v>
      </c>
      <c r="D32" s="356">
        <v>119</v>
      </c>
      <c r="E32" s="365">
        <v>0</v>
      </c>
      <c r="F32" s="356">
        <v>2</v>
      </c>
      <c r="G32" s="364">
        <f t="shared" si="0"/>
        <v>17507</v>
      </c>
      <c r="H32" s="366">
        <v>225</v>
      </c>
      <c r="I32" s="367">
        <f t="shared" si="1"/>
        <v>393.90750000000003</v>
      </c>
      <c r="J32" s="367">
        <v>393.90750000000003</v>
      </c>
      <c r="K32" s="367">
        <v>0</v>
      </c>
      <c r="L32" s="367">
        <v>0</v>
      </c>
      <c r="M32" s="367">
        <f t="shared" si="2"/>
        <v>78.781500000000008</v>
      </c>
      <c r="N32" s="367">
        <v>78.781500000000008</v>
      </c>
      <c r="O32" s="367">
        <v>0</v>
      </c>
      <c r="P32" s="367">
        <v>0</v>
      </c>
      <c r="Q32" s="367">
        <v>0</v>
      </c>
      <c r="R32" s="367">
        <v>0</v>
      </c>
    </row>
    <row r="33" spans="1:18" x14ac:dyDescent="0.2">
      <c r="A33" s="235">
        <f t="shared" si="3"/>
        <v>23</v>
      </c>
      <c r="B33" s="235" t="s">
        <v>826</v>
      </c>
      <c r="C33" s="356">
        <v>72625</v>
      </c>
      <c r="D33" s="356">
        <v>1966</v>
      </c>
      <c r="E33" s="365">
        <v>0</v>
      </c>
      <c r="F33" s="356">
        <v>2539</v>
      </c>
      <c r="G33" s="364">
        <f t="shared" si="0"/>
        <v>77130</v>
      </c>
      <c r="H33" s="366">
        <v>225</v>
      </c>
      <c r="I33" s="367">
        <f t="shared" si="1"/>
        <v>1735.4250000000002</v>
      </c>
      <c r="J33" s="367">
        <v>1735.4250000000002</v>
      </c>
      <c r="K33" s="367">
        <v>0</v>
      </c>
      <c r="L33" s="367">
        <v>0</v>
      </c>
      <c r="M33" s="367">
        <f t="shared" si="2"/>
        <v>347.08500000000004</v>
      </c>
      <c r="N33" s="367">
        <v>347.08500000000004</v>
      </c>
      <c r="O33" s="367">
        <v>0</v>
      </c>
      <c r="P33" s="367">
        <v>0</v>
      </c>
      <c r="Q33" s="367">
        <v>0</v>
      </c>
      <c r="R33" s="367">
        <v>0</v>
      </c>
    </row>
    <row r="34" spans="1:18" x14ac:dyDescent="0.2">
      <c r="A34" s="235">
        <f t="shared" si="3"/>
        <v>24</v>
      </c>
      <c r="B34" s="235" t="s">
        <v>827</v>
      </c>
      <c r="C34" s="356">
        <v>60156</v>
      </c>
      <c r="D34" s="356">
        <v>568</v>
      </c>
      <c r="E34" s="365">
        <v>0</v>
      </c>
      <c r="F34" s="356">
        <v>542</v>
      </c>
      <c r="G34" s="364">
        <f t="shared" si="0"/>
        <v>61266</v>
      </c>
      <c r="H34" s="366">
        <v>225</v>
      </c>
      <c r="I34" s="367">
        <f t="shared" si="1"/>
        <v>1378.4850000000001</v>
      </c>
      <c r="J34" s="367">
        <v>1378.4850000000001</v>
      </c>
      <c r="K34" s="367">
        <v>0</v>
      </c>
      <c r="L34" s="367">
        <v>0</v>
      </c>
      <c r="M34" s="367">
        <f t="shared" si="2"/>
        <v>275.697</v>
      </c>
      <c r="N34" s="367">
        <v>275.697</v>
      </c>
      <c r="O34" s="367">
        <v>0</v>
      </c>
      <c r="P34" s="367">
        <v>0</v>
      </c>
      <c r="Q34" s="367">
        <v>0</v>
      </c>
      <c r="R34" s="367">
        <v>0</v>
      </c>
    </row>
    <row r="35" spans="1:18" x14ac:dyDescent="0.2">
      <c r="A35" s="235">
        <f t="shared" si="3"/>
        <v>25</v>
      </c>
      <c r="B35" s="235" t="s">
        <v>828</v>
      </c>
      <c r="C35" s="356">
        <v>38648</v>
      </c>
      <c r="D35" s="356">
        <v>31</v>
      </c>
      <c r="E35" s="365">
        <v>0</v>
      </c>
      <c r="F35" s="356">
        <v>193</v>
      </c>
      <c r="G35" s="364">
        <f t="shared" si="0"/>
        <v>38872</v>
      </c>
      <c r="H35" s="366">
        <v>225</v>
      </c>
      <c r="I35" s="367">
        <f t="shared" si="1"/>
        <v>874.62</v>
      </c>
      <c r="J35" s="367">
        <v>874.62</v>
      </c>
      <c r="K35" s="367">
        <v>0</v>
      </c>
      <c r="L35" s="367">
        <v>0</v>
      </c>
      <c r="M35" s="367">
        <f t="shared" si="2"/>
        <v>174.92400000000001</v>
      </c>
      <c r="N35" s="367">
        <v>174.92400000000001</v>
      </c>
      <c r="O35" s="367">
        <v>0</v>
      </c>
      <c r="P35" s="367">
        <v>0</v>
      </c>
      <c r="Q35" s="367">
        <v>0</v>
      </c>
      <c r="R35" s="367">
        <v>0</v>
      </c>
    </row>
    <row r="36" spans="1:18" x14ac:dyDescent="0.2">
      <c r="A36" s="235">
        <f t="shared" si="3"/>
        <v>26</v>
      </c>
      <c r="B36" s="235" t="s">
        <v>829</v>
      </c>
      <c r="C36" s="356">
        <v>31554</v>
      </c>
      <c r="D36" s="356">
        <v>1736</v>
      </c>
      <c r="E36" s="365">
        <v>0</v>
      </c>
      <c r="F36" s="356">
        <v>478</v>
      </c>
      <c r="G36" s="364">
        <f t="shared" si="0"/>
        <v>33768</v>
      </c>
      <c r="H36" s="366">
        <v>225</v>
      </c>
      <c r="I36" s="367">
        <f t="shared" si="1"/>
        <v>759.78000000000009</v>
      </c>
      <c r="J36" s="367">
        <v>759.78000000000009</v>
      </c>
      <c r="K36" s="367">
        <v>0</v>
      </c>
      <c r="L36" s="367">
        <v>0</v>
      </c>
      <c r="M36" s="367">
        <f t="shared" si="2"/>
        <v>151.95600000000002</v>
      </c>
      <c r="N36" s="367">
        <v>151.95600000000002</v>
      </c>
      <c r="O36" s="367">
        <v>0</v>
      </c>
      <c r="P36" s="367">
        <v>0</v>
      </c>
      <c r="Q36" s="367">
        <v>0</v>
      </c>
      <c r="R36" s="367">
        <v>0</v>
      </c>
    </row>
    <row r="37" spans="1:18" x14ac:dyDescent="0.2">
      <c r="A37" s="235">
        <f t="shared" si="3"/>
        <v>27</v>
      </c>
      <c r="B37" s="235" t="s">
        <v>830</v>
      </c>
      <c r="C37" s="356">
        <v>48065</v>
      </c>
      <c r="D37" s="356">
        <v>2275</v>
      </c>
      <c r="E37" s="365">
        <v>0</v>
      </c>
      <c r="F37" s="356">
        <v>73</v>
      </c>
      <c r="G37" s="364">
        <f t="shared" si="0"/>
        <v>50413</v>
      </c>
      <c r="H37" s="366">
        <v>225</v>
      </c>
      <c r="I37" s="367">
        <f t="shared" si="1"/>
        <v>1134.2925</v>
      </c>
      <c r="J37" s="367">
        <v>1134.2925</v>
      </c>
      <c r="K37" s="367">
        <v>0</v>
      </c>
      <c r="L37" s="367">
        <v>0</v>
      </c>
      <c r="M37" s="367">
        <f t="shared" si="2"/>
        <v>226.85850000000002</v>
      </c>
      <c r="N37" s="367">
        <v>226.85850000000002</v>
      </c>
      <c r="O37" s="367">
        <v>0</v>
      </c>
      <c r="P37" s="367">
        <v>0</v>
      </c>
      <c r="Q37" s="367">
        <v>0</v>
      </c>
      <c r="R37" s="367">
        <v>0</v>
      </c>
    </row>
    <row r="38" spans="1:18" x14ac:dyDescent="0.2">
      <c r="A38" s="235">
        <f t="shared" si="3"/>
        <v>28</v>
      </c>
      <c r="B38" s="168" t="s">
        <v>831</v>
      </c>
      <c r="C38" s="356">
        <v>24450</v>
      </c>
      <c r="D38" s="356">
        <v>193</v>
      </c>
      <c r="E38" s="365">
        <v>0</v>
      </c>
      <c r="F38" s="356">
        <v>0</v>
      </c>
      <c r="G38" s="364">
        <f t="shared" si="0"/>
        <v>24643</v>
      </c>
      <c r="H38" s="366">
        <v>225</v>
      </c>
      <c r="I38" s="367">
        <f t="shared" si="1"/>
        <v>554.46749999999997</v>
      </c>
      <c r="J38" s="367">
        <v>554.46749999999997</v>
      </c>
      <c r="K38" s="367">
        <v>0</v>
      </c>
      <c r="L38" s="367">
        <v>0</v>
      </c>
      <c r="M38" s="367">
        <f t="shared" si="2"/>
        <v>110.8935</v>
      </c>
      <c r="N38" s="367">
        <v>110.8935</v>
      </c>
      <c r="O38" s="367">
        <v>0</v>
      </c>
      <c r="P38" s="367">
        <v>0</v>
      </c>
      <c r="Q38" s="367">
        <v>0</v>
      </c>
      <c r="R38" s="367">
        <v>0</v>
      </c>
    </row>
    <row r="39" spans="1:18" x14ac:dyDescent="0.2">
      <c r="A39" s="235">
        <f t="shared" si="3"/>
        <v>29</v>
      </c>
      <c r="B39" s="168" t="s">
        <v>832</v>
      </c>
      <c r="C39" s="356">
        <v>19410</v>
      </c>
      <c r="D39" s="356">
        <v>54</v>
      </c>
      <c r="E39" s="365">
        <v>0</v>
      </c>
      <c r="F39" s="356">
        <v>46</v>
      </c>
      <c r="G39" s="364">
        <f t="shared" si="0"/>
        <v>19510</v>
      </c>
      <c r="H39" s="366">
        <v>225</v>
      </c>
      <c r="I39" s="367">
        <f t="shared" si="1"/>
        <v>438.97500000000002</v>
      </c>
      <c r="J39" s="367">
        <v>438.97500000000002</v>
      </c>
      <c r="K39" s="367">
        <v>0</v>
      </c>
      <c r="L39" s="367">
        <v>0</v>
      </c>
      <c r="M39" s="367">
        <f t="shared" si="2"/>
        <v>87.795000000000002</v>
      </c>
      <c r="N39" s="367">
        <v>87.795000000000002</v>
      </c>
      <c r="O39" s="367">
        <v>0</v>
      </c>
      <c r="P39" s="367">
        <v>0</v>
      </c>
      <c r="Q39" s="367">
        <v>0</v>
      </c>
      <c r="R39" s="367">
        <v>0</v>
      </c>
    </row>
    <row r="40" spans="1:18" x14ac:dyDescent="0.2">
      <c r="A40" s="235">
        <f t="shared" si="3"/>
        <v>30</v>
      </c>
      <c r="B40" s="168" t="s">
        <v>833</v>
      </c>
      <c r="C40" s="356">
        <v>19735</v>
      </c>
      <c r="D40" s="356">
        <v>2724</v>
      </c>
      <c r="E40" s="365">
        <v>0</v>
      </c>
      <c r="F40" s="356">
        <v>771</v>
      </c>
      <c r="G40" s="364">
        <f t="shared" si="0"/>
        <v>23230</v>
      </c>
      <c r="H40" s="366">
        <v>225</v>
      </c>
      <c r="I40" s="367">
        <f t="shared" si="1"/>
        <v>522.67500000000007</v>
      </c>
      <c r="J40" s="367">
        <v>522.67500000000007</v>
      </c>
      <c r="K40" s="367">
        <v>0</v>
      </c>
      <c r="L40" s="367">
        <v>0</v>
      </c>
      <c r="M40" s="367">
        <f t="shared" si="2"/>
        <v>104.53500000000001</v>
      </c>
      <c r="N40" s="367">
        <v>104.53500000000001</v>
      </c>
      <c r="O40" s="367">
        <v>0</v>
      </c>
      <c r="P40" s="367">
        <v>0</v>
      </c>
      <c r="Q40" s="367">
        <v>0</v>
      </c>
      <c r="R40" s="367">
        <v>0</v>
      </c>
    </row>
    <row r="41" spans="1:18" x14ac:dyDescent="0.2">
      <c r="A41" s="235">
        <f t="shared" si="3"/>
        <v>31</v>
      </c>
      <c r="B41" s="168" t="s">
        <v>834</v>
      </c>
      <c r="C41" s="356">
        <v>20441</v>
      </c>
      <c r="D41" s="356">
        <v>224</v>
      </c>
      <c r="E41" s="365">
        <v>0</v>
      </c>
      <c r="F41" s="356">
        <v>128</v>
      </c>
      <c r="G41" s="364">
        <f t="shared" si="0"/>
        <v>20793</v>
      </c>
      <c r="H41" s="366">
        <v>225</v>
      </c>
      <c r="I41" s="367">
        <f t="shared" si="1"/>
        <v>467.84250000000003</v>
      </c>
      <c r="J41" s="367">
        <v>467.84250000000003</v>
      </c>
      <c r="K41" s="367">
        <v>0</v>
      </c>
      <c r="L41" s="367">
        <v>0</v>
      </c>
      <c r="M41" s="367">
        <f t="shared" si="2"/>
        <v>93.568500000000014</v>
      </c>
      <c r="N41" s="367">
        <v>93.568500000000014</v>
      </c>
      <c r="O41" s="367">
        <v>0</v>
      </c>
      <c r="P41" s="367">
        <v>0</v>
      </c>
      <c r="Q41" s="367">
        <v>0</v>
      </c>
      <c r="R41" s="367">
        <v>0</v>
      </c>
    </row>
    <row r="42" spans="1:18" x14ac:dyDescent="0.2">
      <c r="A42" s="176"/>
      <c r="B42" s="176" t="s">
        <v>835</v>
      </c>
      <c r="C42" s="228">
        <f>SUM(C11:C41)</f>
        <v>1124910</v>
      </c>
      <c r="D42" s="228">
        <f t="shared" ref="D42:R42" si="4">SUM(D11:D41)</f>
        <v>55298</v>
      </c>
      <c r="E42" s="228">
        <f t="shared" si="4"/>
        <v>0</v>
      </c>
      <c r="F42" s="228">
        <f t="shared" si="4"/>
        <v>12941</v>
      </c>
      <c r="G42" s="228">
        <f t="shared" si="4"/>
        <v>1193149</v>
      </c>
      <c r="H42" s="228">
        <v>225</v>
      </c>
      <c r="I42" s="368">
        <f t="shared" si="4"/>
        <v>26845.852499999997</v>
      </c>
      <c r="J42" s="368">
        <f t="shared" si="4"/>
        <v>26845.852499999997</v>
      </c>
      <c r="K42" s="368">
        <f t="shared" si="4"/>
        <v>0</v>
      </c>
      <c r="L42" s="368">
        <f t="shared" si="4"/>
        <v>0</v>
      </c>
      <c r="M42" s="368">
        <f t="shared" si="4"/>
        <v>5369.1705000000002</v>
      </c>
      <c r="N42" s="368">
        <f t="shared" si="4"/>
        <v>5334.4710000000005</v>
      </c>
      <c r="O42" s="368">
        <f t="shared" si="4"/>
        <v>34.6995</v>
      </c>
      <c r="P42" s="368">
        <f t="shared" si="4"/>
        <v>0</v>
      </c>
      <c r="Q42" s="368">
        <f t="shared" si="4"/>
        <v>0</v>
      </c>
      <c r="R42" s="368">
        <f t="shared" si="4"/>
        <v>0</v>
      </c>
    </row>
    <row r="43" spans="1:18" x14ac:dyDescent="0.2">
      <c r="A43" s="150" t="s">
        <v>9</v>
      </c>
      <c r="B43" s="150"/>
      <c r="C43" s="150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</row>
    <row r="44" spans="1:18" x14ac:dyDescent="0.2">
      <c r="A44" s="150" t="s">
        <v>10</v>
      </c>
      <c r="B44" s="150"/>
      <c r="C44" s="150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</row>
    <row r="45" spans="1:18" x14ac:dyDescent="0.2">
      <c r="A45" s="150"/>
      <c r="B45" s="150"/>
      <c r="C45" s="150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</row>
    <row r="46" spans="1:18" x14ac:dyDescent="0.2">
      <c r="A46" s="150"/>
      <c r="B46" s="150"/>
      <c r="C46" s="150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</row>
    <row r="47" spans="1:18" x14ac:dyDescent="0.2">
      <c r="A47" s="150"/>
      <c r="B47" s="150"/>
      <c r="C47" s="148"/>
      <c r="D47" s="148"/>
      <c r="E47" s="148"/>
      <c r="F47" s="148"/>
      <c r="G47" s="148"/>
      <c r="H47" s="148"/>
      <c r="I47" s="148"/>
      <c r="J47" s="150"/>
      <c r="K47" s="150"/>
      <c r="L47" s="150"/>
      <c r="M47" s="150"/>
      <c r="N47" s="150"/>
      <c r="O47" s="150"/>
      <c r="P47" s="150"/>
      <c r="Q47" s="150"/>
      <c r="R47" s="150"/>
    </row>
    <row r="48" spans="1:18" x14ac:dyDescent="0.2">
      <c r="A48" s="848"/>
      <c r="B48" s="848"/>
      <c r="C48" s="848"/>
      <c r="D48" s="848"/>
      <c r="E48" s="848"/>
      <c r="F48" s="848"/>
      <c r="G48" s="848"/>
      <c r="H48" s="848"/>
      <c r="I48" s="848"/>
      <c r="J48" s="848"/>
      <c r="K48" s="848"/>
      <c r="L48" s="848"/>
      <c r="M48" s="848"/>
      <c r="N48" s="848"/>
      <c r="O48" s="848"/>
      <c r="P48" s="848"/>
      <c r="Q48" s="848"/>
      <c r="R48" s="848"/>
    </row>
    <row r="49" spans="13:18" ht="14.25" x14ac:dyDescent="0.2">
      <c r="M49" s="847" t="s">
        <v>868</v>
      </c>
      <c r="N49" s="847"/>
      <c r="O49" s="847"/>
      <c r="P49" s="847"/>
      <c r="Q49" s="847"/>
      <c r="R49" s="847"/>
    </row>
    <row r="50" spans="13:18" ht="14.25" x14ac:dyDescent="0.2">
      <c r="M50" s="847" t="s">
        <v>869</v>
      </c>
      <c r="N50" s="847"/>
      <c r="O50" s="847"/>
      <c r="P50" s="847"/>
      <c r="Q50" s="847"/>
      <c r="R50" s="847"/>
    </row>
  </sheetData>
  <mergeCells count="17">
    <mergeCell ref="M49:R49"/>
    <mergeCell ref="M50:R50"/>
    <mergeCell ref="A48:R48"/>
    <mergeCell ref="L7:R7"/>
    <mergeCell ref="A8:A9"/>
    <mergeCell ref="B8:B9"/>
    <mergeCell ref="C8:G8"/>
    <mergeCell ref="A7:B7"/>
    <mergeCell ref="H8:H9"/>
    <mergeCell ref="I8:L8"/>
    <mergeCell ref="M8:R8"/>
    <mergeCell ref="A4:R5"/>
    <mergeCell ref="A2:R2"/>
    <mergeCell ref="A3:R3"/>
    <mergeCell ref="G1:I1"/>
    <mergeCell ref="A6:R6"/>
    <mergeCell ref="Q1:R1"/>
  </mergeCells>
  <phoneticPr fontId="0" type="noConversion"/>
  <printOptions horizontalCentered="1"/>
  <pageMargins left="0.4" right="0.39" top="0.48" bottom="0" header="0.31496062992125984" footer="0.31496062992125984"/>
  <pageSetup paperSize="9" scale="82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opLeftCell="A18" zoomScaleSheetLayoutView="100" workbookViewId="0">
      <selection activeCell="G42" sqref="G42"/>
    </sheetView>
  </sheetViews>
  <sheetFormatPr defaultColWidth="9.140625" defaultRowHeight="12.75" x14ac:dyDescent="0.2"/>
  <cols>
    <col min="1" max="1" width="5.5703125" style="148" customWidth="1"/>
    <col min="2" max="2" width="17.5703125" style="148" customWidth="1"/>
    <col min="3" max="3" width="10.28515625" style="148" customWidth="1"/>
    <col min="4" max="4" width="8.42578125" style="148" customWidth="1"/>
    <col min="5" max="6" width="9.85546875" style="148" customWidth="1"/>
    <col min="7" max="7" width="10.85546875" style="148" customWidth="1"/>
    <col min="8" max="8" width="12.85546875" style="148" customWidth="1"/>
    <col min="9" max="9" width="8.7109375" style="325" customWidth="1"/>
    <col min="10" max="10" width="9" style="325" customWidth="1"/>
    <col min="11" max="11" width="8" style="325" customWidth="1"/>
    <col min="12" max="14" width="8.140625" style="325" customWidth="1"/>
    <col min="15" max="15" width="8.42578125" style="325" customWidth="1"/>
    <col min="16" max="16" width="8.140625" style="325" customWidth="1"/>
    <col min="17" max="17" width="8.85546875" style="325" customWidth="1"/>
    <col min="18" max="18" width="8.140625" style="325" customWidth="1"/>
    <col min="19" max="16384" width="9.140625" style="325"/>
  </cols>
  <sheetData>
    <row r="1" spans="1:20" ht="12.75" customHeight="1" x14ac:dyDescent="0.2">
      <c r="G1" s="844"/>
      <c r="H1" s="844"/>
      <c r="I1" s="844"/>
      <c r="J1" s="148"/>
      <c r="K1" s="148"/>
      <c r="L1" s="148"/>
      <c r="M1" s="148"/>
      <c r="N1" s="148"/>
      <c r="O1" s="148"/>
      <c r="P1" s="148"/>
      <c r="Q1" s="846" t="s">
        <v>545</v>
      </c>
      <c r="R1" s="846"/>
    </row>
    <row r="2" spans="1:20" ht="15.75" x14ac:dyDescent="0.25">
      <c r="A2" s="842" t="s">
        <v>0</v>
      </c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  <c r="M2" s="842"/>
      <c r="N2" s="842"/>
      <c r="O2" s="842"/>
      <c r="P2" s="842"/>
      <c r="Q2" s="842"/>
      <c r="R2" s="842"/>
    </row>
    <row r="3" spans="1:20" ht="18" x14ac:dyDescent="0.25">
      <c r="A3" s="843" t="s">
        <v>646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3"/>
      <c r="Q3" s="843"/>
      <c r="R3" s="843"/>
    </row>
    <row r="4" spans="1:20" ht="12.75" customHeight="1" x14ac:dyDescent="0.2">
      <c r="A4" s="841" t="s">
        <v>739</v>
      </c>
      <c r="B4" s="841"/>
      <c r="C4" s="841"/>
      <c r="D4" s="841"/>
      <c r="E4" s="841"/>
      <c r="F4" s="841"/>
      <c r="G4" s="841"/>
      <c r="H4" s="841"/>
      <c r="I4" s="841"/>
      <c r="J4" s="841"/>
      <c r="K4" s="841"/>
      <c r="L4" s="841"/>
      <c r="M4" s="841"/>
      <c r="N4" s="841"/>
      <c r="O4" s="841"/>
      <c r="P4" s="841"/>
      <c r="Q4" s="841"/>
      <c r="R4" s="841"/>
    </row>
    <row r="5" spans="1:20" s="406" customFormat="1" ht="7.5" customHeight="1" x14ac:dyDescent="0.2">
      <c r="A5" s="841"/>
      <c r="B5" s="841"/>
      <c r="C5" s="841"/>
      <c r="D5" s="841"/>
      <c r="E5" s="841"/>
      <c r="F5" s="841"/>
      <c r="G5" s="841"/>
      <c r="H5" s="841"/>
      <c r="I5" s="841"/>
      <c r="J5" s="841"/>
      <c r="K5" s="841"/>
      <c r="L5" s="841"/>
      <c r="M5" s="841"/>
      <c r="N5" s="841"/>
      <c r="O5" s="841"/>
      <c r="P5" s="841"/>
      <c r="Q5" s="841"/>
      <c r="R5" s="841"/>
    </row>
    <row r="6" spans="1:20" x14ac:dyDescent="0.2">
      <c r="A6" s="845"/>
      <c r="B6" s="845"/>
      <c r="C6" s="845"/>
      <c r="D6" s="845"/>
      <c r="E6" s="845"/>
      <c r="F6" s="845"/>
      <c r="G6" s="845"/>
      <c r="H6" s="845"/>
      <c r="I6" s="845"/>
      <c r="J6" s="845"/>
      <c r="K6" s="845"/>
      <c r="L6" s="845"/>
      <c r="M6" s="845"/>
      <c r="N6" s="845"/>
      <c r="O6" s="845"/>
      <c r="P6" s="845"/>
      <c r="Q6" s="845"/>
      <c r="R6" s="845"/>
    </row>
    <row r="7" spans="1:20" x14ac:dyDescent="0.2">
      <c r="A7" s="853" t="s">
        <v>883</v>
      </c>
      <c r="B7" s="853"/>
      <c r="H7" s="215"/>
      <c r="I7" s="148"/>
      <c r="J7" s="148"/>
      <c r="K7" s="148"/>
      <c r="L7" s="849"/>
      <c r="M7" s="849"/>
      <c r="N7" s="849"/>
      <c r="O7" s="849"/>
      <c r="P7" s="849"/>
      <c r="Q7" s="849"/>
      <c r="R7" s="849"/>
    </row>
    <row r="8" spans="1:20" ht="30.75" customHeight="1" x14ac:dyDescent="0.2">
      <c r="A8" s="856" t="s">
        <v>2</v>
      </c>
      <c r="B8" s="856" t="s">
        <v>3</v>
      </c>
      <c r="C8" s="857" t="s">
        <v>497</v>
      </c>
      <c r="D8" s="858"/>
      <c r="E8" s="858"/>
      <c r="F8" s="858"/>
      <c r="G8" s="859"/>
      <c r="H8" s="854" t="s">
        <v>80</v>
      </c>
      <c r="I8" s="857" t="s">
        <v>81</v>
      </c>
      <c r="J8" s="858"/>
      <c r="K8" s="858"/>
      <c r="L8" s="859"/>
      <c r="M8" s="856" t="s">
        <v>731</v>
      </c>
      <c r="N8" s="856"/>
      <c r="O8" s="856"/>
      <c r="P8" s="856"/>
      <c r="Q8" s="856"/>
      <c r="R8" s="856"/>
    </row>
    <row r="9" spans="1:20" ht="44.45" customHeight="1" x14ac:dyDescent="0.2">
      <c r="A9" s="856"/>
      <c r="B9" s="856"/>
      <c r="C9" s="209" t="s">
        <v>5</v>
      </c>
      <c r="D9" s="209" t="s">
        <v>6</v>
      </c>
      <c r="E9" s="209" t="s">
        <v>360</v>
      </c>
      <c r="F9" s="216" t="s">
        <v>95</v>
      </c>
      <c r="G9" s="216" t="s">
        <v>229</v>
      </c>
      <c r="H9" s="855"/>
      <c r="I9" s="209" t="s">
        <v>179</v>
      </c>
      <c r="J9" s="209" t="s">
        <v>112</v>
      </c>
      <c r="K9" s="209" t="s">
        <v>113</v>
      </c>
      <c r="L9" s="209" t="s">
        <v>445</v>
      </c>
      <c r="M9" s="418" t="s">
        <v>16</v>
      </c>
      <c r="N9" s="418" t="s">
        <v>876</v>
      </c>
      <c r="O9" s="418" t="s">
        <v>877</v>
      </c>
      <c r="P9" s="418" t="s">
        <v>734</v>
      </c>
      <c r="Q9" s="418" t="s">
        <v>735</v>
      </c>
      <c r="R9" s="418" t="s">
        <v>736</v>
      </c>
      <c r="S9" s="438"/>
      <c r="T9" s="409"/>
    </row>
    <row r="10" spans="1:20" s="407" customFormat="1" x14ac:dyDescent="0.2">
      <c r="A10" s="209">
        <v>1</v>
      </c>
      <c r="B10" s="209">
        <v>2</v>
      </c>
      <c r="C10" s="209">
        <v>3</v>
      </c>
      <c r="D10" s="209">
        <v>4</v>
      </c>
      <c r="E10" s="209">
        <v>5</v>
      </c>
      <c r="F10" s="209">
        <v>6</v>
      </c>
      <c r="G10" s="209">
        <v>7</v>
      </c>
      <c r="H10" s="209">
        <v>8</v>
      </c>
      <c r="I10" s="209">
        <v>9</v>
      </c>
      <c r="J10" s="209">
        <v>10</v>
      </c>
      <c r="K10" s="209">
        <v>11</v>
      </c>
      <c r="L10" s="209">
        <v>12</v>
      </c>
      <c r="M10" s="418">
        <v>13</v>
      </c>
      <c r="N10" s="418">
        <v>14</v>
      </c>
      <c r="O10" s="418">
        <v>15</v>
      </c>
      <c r="P10" s="418">
        <v>16</v>
      </c>
      <c r="Q10" s="418">
        <v>17</v>
      </c>
      <c r="R10" s="418">
        <v>18</v>
      </c>
    </row>
    <row r="11" spans="1:20" s="407" customFormat="1" x14ac:dyDescent="0.2">
      <c r="A11" s="235">
        <v>1</v>
      </c>
      <c r="B11" s="235" t="s">
        <v>844</v>
      </c>
      <c r="C11" s="365">
        <v>16568</v>
      </c>
      <c r="D11" s="365">
        <v>187</v>
      </c>
      <c r="E11" s="365">
        <v>0</v>
      </c>
      <c r="F11" s="365">
        <v>335</v>
      </c>
      <c r="G11" s="364">
        <f>SUM(C11:F11)</f>
        <v>17090</v>
      </c>
      <c r="H11" s="366">
        <v>225</v>
      </c>
      <c r="I11" s="367">
        <f>SUM(J11:L11)</f>
        <v>576.78749999999991</v>
      </c>
      <c r="J11" s="367">
        <f>G11*225*0.00015</f>
        <v>576.78749999999991</v>
      </c>
      <c r="K11" s="367">
        <v>0</v>
      </c>
      <c r="L11" s="367">
        <v>0</v>
      </c>
      <c r="M11" s="367">
        <f>SUM(N11:R11)</f>
        <v>115.3575</v>
      </c>
      <c r="N11" s="367">
        <v>108.6075</v>
      </c>
      <c r="O11" s="367">
        <v>6.75</v>
      </c>
      <c r="P11" s="367">
        <v>0</v>
      </c>
      <c r="Q11" s="367">
        <v>0</v>
      </c>
      <c r="R11" s="367">
        <v>0</v>
      </c>
    </row>
    <row r="12" spans="1:20" s="407" customFormat="1" x14ac:dyDescent="0.2">
      <c r="A12" s="235">
        <f>A11+1</f>
        <v>2</v>
      </c>
      <c r="B12" s="235" t="s">
        <v>809</v>
      </c>
      <c r="C12" s="365">
        <v>17688</v>
      </c>
      <c r="D12" s="365">
        <v>1823</v>
      </c>
      <c r="E12" s="365">
        <v>0</v>
      </c>
      <c r="F12" s="365">
        <v>0</v>
      </c>
      <c r="G12" s="364">
        <f t="shared" ref="G12:G41" si="0">SUM(C12:F12)</f>
        <v>19511</v>
      </c>
      <c r="H12" s="366">
        <v>225</v>
      </c>
      <c r="I12" s="367">
        <f t="shared" ref="I12:I41" si="1">SUM(J12:L12)</f>
        <v>658.49624999999992</v>
      </c>
      <c r="J12" s="367">
        <v>658.49624999999992</v>
      </c>
      <c r="K12" s="367">
        <v>0</v>
      </c>
      <c r="L12" s="367">
        <v>0</v>
      </c>
      <c r="M12" s="367">
        <f t="shared" ref="M12:M41" si="2">SUM(N12:R12)</f>
        <v>131.69925000000001</v>
      </c>
      <c r="N12" s="367">
        <v>124.27425000000001</v>
      </c>
      <c r="O12" s="367">
        <v>7.4249999999999998</v>
      </c>
      <c r="P12" s="367">
        <v>0</v>
      </c>
      <c r="Q12" s="367">
        <v>0</v>
      </c>
      <c r="R12" s="367">
        <v>0</v>
      </c>
    </row>
    <row r="13" spans="1:20" s="407" customFormat="1" x14ac:dyDescent="0.2">
      <c r="A13" s="235">
        <f t="shared" ref="A13:A41" si="3">A12+1</f>
        <v>3</v>
      </c>
      <c r="B13" s="235" t="s">
        <v>845</v>
      </c>
      <c r="C13" s="365">
        <v>32309</v>
      </c>
      <c r="D13" s="365">
        <v>12647</v>
      </c>
      <c r="E13" s="365">
        <v>0</v>
      </c>
      <c r="F13" s="365">
        <v>48</v>
      </c>
      <c r="G13" s="364">
        <f t="shared" si="0"/>
        <v>45004</v>
      </c>
      <c r="H13" s="366">
        <v>225</v>
      </c>
      <c r="I13" s="367">
        <f t="shared" si="1"/>
        <v>1518.8849999999998</v>
      </c>
      <c r="J13" s="367">
        <v>1518.8849999999998</v>
      </c>
      <c r="K13" s="367">
        <v>0</v>
      </c>
      <c r="L13" s="367">
        <v>0</v>
      </c>
      <c r="M13" s="367">
        <f t="shared" si="2"/>
        <v>303.77699999999999</v>
      </c>
      <c r="N13" s="367">
        <v>290.27699999999999</v>
      </c>
      <c r="O13" s="367">
        <v>13.5</v>
      </c>
      <c r="P13" s="367">
        <v>0</v>
      </c>
      <c r="Q13" s="367">
        <v>0</v>
      </c>
      <c r="R13" s="367">
        <v>0</v>
      </c>
    </row>
    <row r="14" spans="1:20" s="407" customFormat="1" x14ac:dyDescent="0.2">
      <c r="A14" s="235">
        <f t="shared" si="3"/>
        <v>4</v>
      </c>
      <c r="B14" s="235" t="s">
        <v>810</v>
      </c>
      <c r="C14" s="365">
        <v>20509</v>
      </c>
      <c r="D14" s="365">
        <v>10</v>
      </c>
      <c r="E14" s="365">
        <v>0</v>
      </c>
      <c r="F14" s="365">
        <v>0</v>
      </c>
      <c r="G14" s="364">
        <f t="shared" si="0"/>
        <v>20519</v>
      </c>
      <c r="H14" s="366">
        <v>225</v>
      </c>
      <c r="I14" s="367">
        <f t="shared" si="1"/>
        <v>692.5162499999999</v>
      </c>
      <c r="J14" s="367">
        <v>692.5162499999999</v>
      </c>
      <c r="K14" s="367">
        <v>0</v>
      </c>
      <c r="L14" s="367">
        <v>0</v>
      </c>
      <c r="M14" s="367">
        <f t="shared" si="2"/>
        <v>138.50325000000001</v>
      </c>
      <c r="N14" s="367">
        <v>128.37825000000001</v>
      </c>
      <c r="O14" s="367">
        <v>10.125</v>
      </c>
      <c r="P14" s="367">
        <v>0</v>
      </c>
      <c r="Q14" s="367">
        <v>0</v>
      </c>
      <c r="R14" s="367">
        <v>0</v>
      </c>
    </row>
    <row r="15" spans="1:20" s="407" customFormat="1" x14ac:dyDescent="0.2">
      <c r="A15" s="235">
        <f t="shared" si="3"/>
        <v>5</v>
      </c>
      <c r="B15" s="235" t="s">
        <v>811</v>
      </c>
      <c r="C15" s="365">
        <v>13749</v>
      </c>
      <c r="D15" s="365">
        <v>112</v>
      </c>
      <c r="E15" s="365">
        <v>0</v>
      </c>
      <c r="F15" s="365">
        <v>0</v>
      </c>
      <c r="G15" s="364">
        <f t="shared" si="0"/>
        <v>13861</v>
      </c>
      <c r="H15" s="366">
        <v>225</v>
      </c>
      <c r="I15" s="367">
        <f t="shared" si="1"/>
        <v>467.80874999999997</v>
      </c>
      <c r="J15" s="367">
        <v>467.80874999999997</v>
      </c>
      <c r="K15" s="367">
        <v>0</v>
      </c>
      <c r="L15" s="367">
        <v>0</v>
      </c>
      <c r="M15" s="367">
        <f t="shared" si="2"/>
        <v>93.561750000000004</v>
      </c>
      <c r="N15" s="367">
        <v>87.486750000000001</v>
      </c>
      <c r="O15" s="367">
        <v>6.0750000000000002</v>
      </c>
      <c r="P15" s="367">
        <v>0</v>
      </c>
      <c r="Q15" s="367">
        <v>0</v>
      </c>
      <c r="R15" s="367">
        <v>0</v>
      </c>
    </row>
    <row r="16" spans="1:20" s="407" customFormat="1" x14ac:dyDescent="0.2">
      <c r="A16" s="235">
        <f t="shared" si="3"/>
        <v>6</v>
      </c>
      <c r="B16" s="235" t="s">
        <v>812</v>
      </c>
      <c r="C16" s="365">
        <v>11894</v>
      </c>
      <c r="D16" s="365">
        <v>0</v>
      </c>
      <c r="E16" s="365">
        <v>0</v>
      </c>
      <c r="F16" s="365">
        <v>0</v>
      </c>
      <c r="G16" s="364">
        <f t="shared" si="0"/>
        <v>11894</v>
      </c>
      <c r="H16" s="366">
        <v>225</v>
      </c>
      <c r="I16" s="367">
        <f t="shared" si="1"/>
        <v>401.42249999999996</v>
      </c>
      <c r="J16" s="367">
        <v>401.42249999999996</v>
      </c>
      <c r="K16" s="367">
        <v>0</v>
      </c>
      <c r="L16" s="367">
        <v>0</v>
      </c>
      <c r="M16" s="367">
        <f t="shared" si="2"/>
        <v>80.284500000000008</v>
      </c>
      <c r="N16" s="367">
        <v>76.909500000000008</v>
      </c>
      <c r="O16" s="367">
        <v>3.375</v>
      </c>
      <c r="P16" s="367">
        <v>0</v>
      </c>
      <c r="Q16" s="367">
        <v>0</v>
      </c>
      <c r="R16" s="367">
        <v>0</v>
      </c>
    </row>
    <row r="17" spans="1:20" s="407" customFormat="1" x14ac:dyDescent="0.2">
      <c r="A17" s="235">
        <f t="shared" si="3"/>
        <v>7</v>
      </c>
      <c r="B17" s="235" t="s">
        <v>813</v>
      </c>
      <c r="C17" s="365">
        <v>18775</v>
      </c>
      <c r="D17" s="365">
        <v>122</v>
      </c>
      <c r="E17" s="365">
        <v>0</v>
      </c>
      <c r="F17" s="365">
        <v>191</v>
      </c>
      <c r="G17" s="364">
        <f t="shared" si="0"/>
        <v>19088</v>
      </c>
      <c r="H17" s="366">
        <v>225</v>
      </c>
      <c r="I17" s="367">
        <f t="shared" si="1"/>
        <v>644.21999999999991</v>
      </c>
      <c r="J17" s="367">
        <v>644.21999999999991</v>
      </c>
      <c r="K17" s="367">
        <v>0</v>
      </c>
      <c r="L17" s="367">
        <v>0</v>
      </c>
      <c r="M17" s="367">
        <f t="shared" si="2"/>
        <v>128.84399999999999</v>
      </c>
      <c r="N17" s="367">
        <v>123.444</v>
      </c>
      <c r="O17" s="367">
        <v>5.4</v>
      </c>
      <c r="P17" s="367">
        <v>0</v>
      </c>
      <c r="Q17" s="367">
        <v>0</v>
      </c>
      <c r="R17" s="367">
        <v>0</v>
      </c>
    </row>
    <row r="18" spans="1:20" s="407" customFormat="1" x14ac:dyDescent="0.2">
      <c r="A18" s="235">
        <f t="shared" si="3"/>
        <v>8</v>
      </c>
      <c r="B18" s="235" t="s">
        <v>814</v>
      </c>
      <c r="C18" s="365">
        <v>26357</v>
      </c>
      <c r="D18" s="365">
        <v>173</v>
      </c>
      <c r="E18" s="365">
        <v>0</v>
      </c>
      <c r="F18" s="365">
        <v>0</v>
      </c>
      <c r="G18" s="364">
        <f t="shared" si="0"/>
        <v>26530</v>
      </c>
      <c r="H18" s="366">
        <v>225</v>
      </c>
      <c r="I18" s="367">
        <f t="shared" si="1"/>
        <v>895.38749999999993</v>
      </c>
      <c r="J18" s="367">
        <v>895.38749999999993</v>
      </c>
      <c r="K18" s="367">
        <v>0</v>
      </c>
      <c r="L18" s="367">
        <v>0</v>
      </c>
      <c r="M18" s="367">
        <f t="shared" si="2"/>
        <v>179.07750000000001</v>
      </c>
      <c r="N18" s="367">
        <v>172.32750000000001</v>
      </c>
      <c r="O18" s="367">
        <v>6.75</v>
      </c>
      <c r="P18" s="367">
        <v>0</v>
      </c>
      <c r="Q18" s="367">
        <v>0</v>
      </c>
      <c r="R18" s="367">
        <v>0</v>
      </c>
    </row>
    <row r="19" spans="1:20" s="407" customFormat="1" x14ac:dyDescent="0.2">
      <c r="A19" s="235">
        <f t="shared" si="3"/>
        <v>9</v>
      </c>
      <c r="B19" s="235" t="s">
        <v>815</v>
      </c>
      <c r="C19" s="365">
        <v>15577</v>
      </c>
      <c r="D19" s="365">
        <v>664</v>
      </c>
      <c r="E19" s="365">
        <v>0</v>
      </c>
      <c r="F19" s="365">
        <v>25</v>
      </c>
      <c r="G19" s="364">
        <f t="shared" si="0"/>
        <v>16266</v>
      </c>
      <c r="H19" s="366">
        <v>225</v>
      </c>
      <c r="I19" s="367">
        <f t="shared" si="1"/>
        <v>548.97749999999996</v>
      </c>
      <c r="J19" s="367">
        <v>548.97749999999996</v>
      </c>
      <c r="K19" s="367">
        <v>0</v>
      </c>
      <c r="L19" s="367">
        <v>0</v>
      </c>
      <c r="M19" s="367">
        <f t="shared" si="2"/>
        <v>109.7955</v>
      </c>
      <c r="N19" s="367">
        <v>103.7205</v>
      </c>
      <c r="O19" s="367">
        <v>6.0750000000000002</v>
      </c>
      <c r="P19" s="367">
        <v>0</v>
      </c>
      <c r="Q19" s="367">
        <v>0</v>
      </c>
      <c r="R19" s="367">
        <v>0</v>
      </c>
    </row>
    <row r="20" spans="1:20" s="407" customFormat="1" x14ac:dyDescent="0.2">
      <c r="A20" s="235">
        <f t="shared" si="3"/>
        <v>10</v>
      </c>
      <c r="B20" s="235" t="s">
        <v>816</v>
      </c>
      <c r="C20" s="365">
        <v>26882</v>
      </c>
      <c r="D20" s="365">
        <v>1018</v>
      </c>
      <c r="E20" s="365">
        <v>0</v>
      </c>
      <c r="F20" s="365">
        <v>0</v>
      </c>
      <c r="G20" s="364">
        <f t="shared" si="0"/>
        <v>27900</v>
      </c>
      <c r="H20" s="366">
        <v>225</v>
      </c>
      <c r="I20" s="367">
        <f t="shared" si="1"/>
        <v>941.62499999999989</v>
      </c>
      <c r="J20" s="367">
        <v>941.62499999999989</v>
      </c>
      <c r="K20" s="367">
        <v>0</v>
      </c>
      <c r="L20" s="367">
        <v>0</v>
      </c>
      <c r="M20" s="367">
        <f t="shared" si="2"/>
        <v>188.32499999999999</v>
      </c>
      <c r="N20" s="367">
        <v>120.825</v>
      </c>
      <c r="O20" s="367">
        <v>67.5</v>
      </c>
      <c r="P20" s="367">
        <v>0</v>
      </c>
      <c r="Q20" s="367">
        <v>0</v>
      </c>
      <c r="R20" s="367">
        <v>0</v>
      </c>
    </row>
    <row r="21" spans="1:20" s="407" customFormat="1" x14ac:dyDescent="0.2">
      <c r="A21" s="235">
        <f t="shared" si="3"/>
        <v>11</v>
      </c>
      <c r="B21" s="235" t="s">
        <v>846</v>
      </c>
      <c r="C21" s="365">
        <v>11627</v>
      </c>
      <c r="D21" s="365">
        <v>393</v>
      </c>
      <c r="E21" s="365">
        <v>0</v>
      </c>
      <c r="F21" s="365">
        <v>39</v>
      </c>
      <c r="G21" s="364">
        <f t="shared" si="0"/>
        <v>12059</v>
      </c>
      <c r="H21" s="366">
        <v>225</v>
      </c>
      <c r="I21" s="367">
        <f t="shared" si="1"/>
        <v>406.99124999999998</v>
      </c>
      <c r="J21" s="367">
        <v>406.99124999999998</v>
      </c>
      <c r="K21" s="367">
        <v>0</v>
      </c>
      <c r="L21" s="367">
        <v>0</v>
      </c>
      <c r="M21" s="367">
        <f t="shared" si="2"/>
        <v>81.398250000000004</v>
      </c>
      <c r="N21" s="367">
        <v>75.998249999999999</v>
      </c>
      <c r="O21" s="367">
        <v>5.4</v>
      </c>
      <c r="P21" s="367">
        <v>0</v>
      </c>
      <c r="Q21" s="367">
        <v>0</v>
      </c>
      <c r="R21" s="367">
        <v>0</v>
      </c>
    </row>
    <row r="22" spans="1:20" s="407" customFormat="1" x14ac:dyDescent="0.2">
      <c r="A22" s="235">
        <f t="shared" si="3"/>
        <v>12</v>
      </c>
      <c r="B22" s="235" t="s">
        <v>817</v>
      </c>
      <c r="C22" s="365">
        <v>15454</v>
      </c>
      <c r="D22" s="365">
        <v>47</v>
      </c>
      <c r="E22" s="365">
        <v>0</v>
      </c>
      <c r="F22" s="365">
        <v>26</v>
      </c>
      <c r="G22" s="364">
        <f t="shared" si="0"/>
        <v>15527</v>
      </c>
      <c r="H22" s="366">
        <v>225</v>
      </c>
      <c r="I22" s="367">
        <f t="shared" si="1"/>
        <v>524.03625</v>
      </c>
      <c r="J22" s="367">
        <v>524.03625</v>
      </c>
      <c r="K22" s="367">
        <v>0</v>
      </c>
      <c r="L22" s="367">
        <v>0</v>
      </c>
      <c r="M22" s="367">
        <f t="shared" si="2"/>
        <v>104.80725000000001</v>
      </c>
      <c r="N22" s="367">
        <v>99.407250000000005</v>
      </c>
      <c r="O22" s="367">
        <v>5.4</v>
      </c>
      <c r="P22" s="367">
        <v>0</v>
      </c>
      <c r="Q22" s="367">
        <v>0</v>
      </c>
      <c r="R22" s="367">
        <v>0</v>
      </c>
    </row>
    <row r="23" spans="1:20" s="407" customFormat="1" x14ac:dyDescent="0.2">
      <c r="A23" s="235">
        <f t="shared" si="3"/>
        <v>13</v>
      </c>
      <c r="B23" s="235" t="s">
        <v>818</v>
      </c>
      <c r="C23" s="365">
        <v>43847</v>
      </c>
      <c r="D23" s="365">
        <v>1109</v>
      </c>
      <c r="E23" s="365">
        <v>0</v>
      </c>
      <c r="F23" s="365">
        <v>153</v>
      </c>
      <c r="G23" s="364">
        <f t="shared" si="0"/>
        <v>45109</v>
      </c>
      <c r="H23" s="366">
        <v>225</v>
      </c>
      <c r="I23" s="367">
        <f t="shared" si="1"/>
        <v>1522.4287499999998</v>
      </c>
      <c r="J23" s="367">
        <v>1522.4287499999998</v>
      </c>
      <c r="K23" s="367">
        <v>0</v>
      </c>
      <c r="L23" s="367">
        <v>0</v>
      </c>
      <c r="M23" s="367">
        <f t="shared" si="2"/>
        <v>304.48575</v>
      </c>
      <c r="N23" s="367">
        <v>294.36075</v>
      </c>
      <c r="O23" s="367">
        <v>10.125</v>
      </c>
      <c r="P23" s="367">
        <v>0</v>
      </c>
      <c r="Q23" s="367">
        <v>0</v>
      </c>
      <c r="R23" s="367">
        <v>0</v>
      </c>
    </row>
    <row r="24" spans="1:20" s="407" customFormat="1" x14ac:dyDescent="0.2">
      <c r="A24" s="235">
        <f t="shared" si="3"/>
        <v>14</v>
      </c>
      <c r="B24" s="235" t="s">
        <v>847</v>
      </c>
      <c r="C24" s="365">
        <v>16133</v>
      </c>
      <c r="D24" s="365">
        <v>1352</v>
      </c>
      <c r="E24" s="365">
        <v>0</v>
      </c>
      <c r="F24" s="365">
        <v>0</v>
      </c>
      <c r="G24" s="364">
        <f t="shared" si="0"/>
        <v>17485</v>
      </c>
      <c r="H24" s="366">
        <v>225</v>
      </c>
      <c r="I24" s="367">
        <f t="shared" si="1"/>
        <v>590.11874999999998</v>
      </c>
      <c r="J24" s="367">
        <v>590.11874999999998</v>
      </c>
      <c r="K24" s="367">
        <v>0</v>
      </c>
      <c r="L24" s="367">
        <v>0</v>
      </c>
      <c r="M24" s="367">
        <f t="shared" si="2"/>
        <v>118.02375000000001</v>
      </c>
      <c r="N24" s="367">
        <v>112.62375</v>
      </c>
      <c r="O24" s="367">
        <v>5.4</v>
      </c>
      <c r="P24" s="367">
        <v>0</v>
      </c>
      <c r="Q24" s="367">
        <v>0</v>
      </c>
      <c r="R24" s="367">
        <v>0</v>
      </c>
    </row>
    <row r="25" spans="1:20" s="407" customFormat="1" x14ac:dyDescent="0.2">
      <c r="A25" s="235">
        <f t="shared" si="3"/>
        <v>15</v>
      </c>
      <c r="B25" s="235" t="s">
        <v>819</v>
      </c>
      <c r="C25" s="365">
        <v>26219</v>
      </c>
      <c r="D25" s="365">
        <v>90</v>
      </c>
      <c r="E25" s="365">
        <v>0</v>
      </c>
      <c r="F25" s="365">
        <v>0</v>
      </c>
      <c r="G25" s="364">
        <f t="shared" si="0"/>
        <v>26309</v>
      </c>
      <c r="H25" s="366">
        <v>225</v>
      </c>
      <c r="I25" s="367">
        <f t="shared" si="1"/>
        <v>887.92874999999992</v>
      </c>
      <c r="J25" s="367">
        <v>887.92874999999992</v>
      </c>
      <c r="K25" s="367">
        <v>0</v>
      </c>
      <c r="L25" s="367">
        <v>0</v>
      </c>
      <c r="M25" s="367">
        <f t="shared" si="2"/>
        <v>177.58574999999999</v>
      </c>
      <c r="N25" s="367">
        <v>169.48575</v>
      </c>
      <c r="O25" s="367">
        <v>8.1</v>
      </c>
      <c r="P25" s="367">
        <v>0</v>
      </c>
      <c r="Q25" s="367">
        <v>0</v>
      </c>
      <c r="R25" s="367">
        <v>0</v>
      </c>
    </row>
    <row r="26" spans="1:20" x14ac:dyDescent="0.2">
      <c r="A26" s="235">
        <f t="shared" si="3"/>
        <v>16</v>
      </c>
      <c r="B26" s="235" t="s">
        <v>820</v>
      </c>
      <c r="C26" s="356">
        <v>27087</v>
      </c>
      <c r="D26" s="356">
        <v>243</v>
      </c>
      <c r="E26" s="365">
        <v>0</v>
      </c>
      <c r="F26" s="356">
        <v>302</v>
      </c>
      <c r="G26" s="364">
        <f t="shared" si="0"/>
        <v>27632</v>
      </c>
      <c r="H26" s="366">
        <v>225</v>
      </c>
      <c r="I26" s="367">
        <f t="shared" si="1"/>
        <v>932.57999999999993</v>
      </c>
      <c r="J26" s="367">
        <v>932.57999999999993</v>
      </c>
      <c r="K26" s="367">
        <v>0</v>
      </c>
      <c r="L26" s="367">
        <v>0</v>
      </c>
      <c r="M26" s="367">
        <f t="shared" si="2"/>
        <v>186.51599999999999</v>
      </c>
      <c r="N26" s="367">
        <v>178.416</v>
      </c>
      <c r="O26" s="367">
        <v>8.1</v>
      </c>
      <c r="P26" s="367">
        <v>0</v>
      </c>
      <c r="Q26" s="367">
        <v>0</v>
      </c>
      <c r="R26" s="367">
        <v>0</v>
      </c>
      <c r="S26" s="407"/>
      <c r="T26" s="407"/>
    </row>
    <row r="27" spans="1:20" x14ac:dyDescent="0.2">
      <c r="A27" s="235">
        <f t="shared" si="3"/>
        <v>17</v>
      </c>
      <c r="B27" s="235" t="s">
        <v>821</v>
      </c>
      <c r="C27" s="356">
        <v>21526</v>
      </c>
      <c r="D27" s="356">
        <v>310</v>
      </c>
      <c r="E27" s="365">
        <v>0</v>
      </c>
      <c r="F27" s="356">
        <v>0</v>
      </c>
      <c r="G27" s="364">
        <f t="shared" si="0"/>
        <v>21836</v>
      </c>
      <c r="H27" s="366">
        <v>225</v>
      </c>
      <c r="I27" s="367">
        <f t="shared" si="1"/>
        <v>736.96499999999992</v>
      </c>
      <c r="J27" s="367">
        <v>736.96499999999992</v>
      </c>
      <c r="K27" s="367">
        <v>0</v>
      </c>
      <c r="L27" s="367">
        <v>0</v>
      </c>
      <c r="M27" s="367">
        <f t="shared" si="2"/>
        <v>147.393</v>
      </c>
      <c r="N27" s="367">
        <v>139.29300000000001</v>
      </c>
      <c r="O27" s="367">
        <v>8.1</v>
      </c>
      <c r="P27" s="367">
        <v>0</v>
      </c>
      <c r="Q27" s="367">
        <v>0</v>
      </c>
      <c r="R27" s="367">
        <v>0</v>
      </c>
      <c r="S27" s="407"/>
      <c r="T27" s="407"/>
    </row>
    <row r="28" spans="1:20" x14ac:dyDescent="0.2">
      <c r="A28" s="235">
        <f t="shared" si="3"/>
        <v>18</v>
      </c>
      <c r="B28" s="235" t="s">
        <v>822</v>
      </c>
      <c r="C28" s="356">
        <v>32237</v>
      </c>
      <c r="D28" s="356">
        <v>2513</v>
      </c>
      <c r="E28" s="365">
        <v>0</v>
      </c>
      <c r="F28" s="356">
        <v>75</v>
      </c>
      <c r="G28" s="364">
        <f t="shared" si="0"/>
        <v>34825</v>
      </c>
      <c r="H28" s="366">
        <v>225</v>
      </c>
      <c r="I28" s="367">
        <f t="shared" si="1"/>
        <v>1175.34375</v>
      </c>
      <c r="J28" s="367">
        <v>1175.34375</v>
      </c>
      <c r="K28" s="367">
        <v>0</v>
      </c>
      <c r="L28" s="367">
        <v>0</v>
      </c>
      <c r="M28" s="367">
        <f t="shared" si="2"/>
        <v>235.06875000000002</v>
      </c>
      <c r="N28" s="367">
        <v>226.29375000000002</v>
      </c>
      <c r="O28" s="367">
        <v>8.7750000000000004</v>
      </c>
      <c r="P28" s="367">
        <v>0</v>
      </c>
      <c r="Q28" s="367">
        <v>0</v>
      </c>
      <c r="R28" s="367">
        <v>0</v>
      </c>
      <c r="S28" s="407"/>
      <c r="T28" s="407"/>
    </row>
    <row r="29" spans="1:20" x14ac:dyDescent="0.2">
      <c r="A29" s="235">
        <f t="shared" si="3"/>
        <v>19</v>
      </c>
      <c r="B29" s="235" t="s">
        <v>848</v>
      </c>
      <c r="C29" s="356">
        <v>15674</v>
      </c>
      <c r="D29" s="356">
        <v>135</v>
      </c>
      <c r="E29" s="365">
        <v>0</v>
      </c>
      <c r="F29" s="356">
        <v>375</v>
      </c>
      <c r="G29" s="364">
        <f t="shared" si="0"/>
        <v>16184</v>
      </c>
      <c r="H29" s="366">
        <v>225</v>
      </c>
      <c r="I29" s="367">
        <f t="shared" si="1"/>
        <v>546.20999999999992</v>
      </c>
      <c r="J29" s="367">
        <v>546.20999999999992</v>
      </c>
      <c r="K29" s="367">
        <v>0</v>
      </c>
      <c r="L29" s="367">
        <v>0</v>
      </c>
      <c r="M29" s="367">
        <f t="shared" si="2"/>
        <v>109.242</v>
      </c>
      <c r="N29" s="367">
        <v>103.842</v>
      </c>
      <c r="O29" s="367">
        <v>5.4</v>
      </c>
      <c r="P29" s="367">
        <v>0</v>
      </c>
      <c r="Q29" s="367">
        <v>0</v>
      </c>
      <c r="R29" s="367">
        <v>0</v>
      </c>
      <c r="S29" s="407"/>
      <c r="T29" s="407"/>
    </row>
    <row r="30" spans="1:20" x14ac:dyDescent="0.2">
      <c r="A30" s="235">
        <f t="shared" si="3"/>
        <v>20</v>
      </c>
      <c r="B30" s="235" t="s">
        <v>823</v>
      </c>
      <c r="C30" s="356">
        <v>31787</v>
      </c>
      <c r="D30" s="356">
        <v>2711</v>
      </c>
      <c r="E30" s="365">
        <v>0</v>
      </c>
      <c r="F30" s="356">
        <v>0</v>
      </c>
      <c r="G30" s="364">
        <f t="shared" si="0"/>
        <v>34498</v>
      </c>
      <c r="H30" s="366">
        <v>225</v>
      </c>
      <c r="I30" s="367">
        <f t="shared" si="1"/>
        <v>1164.3074999999999</v>
      </c>
      <c r="J30" s="367">
        <v>1164.3074999999999</v>
      </c>
      <c r="K30" s="367">
        <v>0</v>
      </c>
      <c r="L30" s="367">
        <v>0</v>
      </c>
      <c r="M30" s="367">
        <f t="shared" si="2"/>
        <v>232.86150000000001</v>
      </c>
      <c r="N30" s="367">
        <v>224.76150000000001</v>
      </c>
      <c r="O30" s="367">
        <v>8.1</v>
      </c>
      <c r="P30" s="367">
        <v>0</v>
      </c>
      <c r="Q30" s="367">
        <v>0</v>
      </c>
      <c r="R30" s="367">
        <v>0</v>
      </c>
      <c r="S30" s="407"/>
      <c r="T30" s="407"/>
    </row>
    <row r="31" spans="1:20" x14ac:dyDescent="0.2">
      <c r="A31" s="235">
        <f t="shared" si="3"/>
        <v>21</v>
      </c>
      <c r="B31" s="235" t="s">
        <v>824</v>
      </c>
      <c r="C31" s="356">
        <v>12074</v>
      </c>
      <c r="D31" s="356">
        <v>311</v>
      </c>
      <c r="E31" s="365">
        <v>0</v>
      </c>
      <c r="F31" s="356">
        <v>56</v>
      </c>
      <c r="G31" s="364">
        <f t="shared" si="0"/>
        <v>12441</v>
      </c>
      <c r="H31" s="366">
        <v>225</v>
      </c>
      <c r="I31" s="367">
        <f t="shared" si="1"/>
        <v>419.88374999999996</v>
      </c>
      <c r="J31" s="367">
        <v>419.88374999999996</v>
      </c>
      <c r="K31" s="367">
        <v>0</v>
      </c>
      <c r="L31" s="367">
        <v>0</v>
      </c>
      <c r="M31" s="367">
        <f t="shared" si="2"/>
        <v>83.97675000000001</v>
      </c>
      <c r="N31" s="367">
        <v>78.576750000000004</v>
      </c>
      <c r="O31" s="367">
        <v>5.4</v>
      </c>
      <c r="P31" s="367">
        <v>0</v>
      </c>
      <c r="Q31" s="367">
        <v>0</v>
      </c>
      <c r="R31" s="367">
        <v>0</v>
      </c>
      <c r="T31" s="407"/>
    </row>
    <row r="32" spans="1:20" x14ac:dyDescent="0.2">
      <c r="A32" s="235">
        <f t="shared" si="3"/>
        <v>22</v>
      </c>
      <c r="B32" s="235" t="s">
        <v>825</v>
      </c>
      <c r="C32" s="356">
        <v>10961</v>
      </c>
      <c r="D32" s="356">
        <v>59</v>
      </c>
      <c r="E32" s="365">
        <v>0</v>
      </c>
      <c r="F32" s="356">
        <v>0</v>
      </c>
      <c r="G32" s="364">
        <f t="shared" si="0"/>
        <v>11020</v>
      </c>
      <c r="H32" s="366">
        <v>225</v>
      </c>
      <c r="I32" s="367">
        <f t="shared" si="1"/>
        <v>371.92499999999995</v>
      </c>
      <c r="J32" s="367">
        <v>371.92499999999995</v>
      </c>
      <c r="K32" s="367">
        <v>0</v>
      </c>
      <c r="L32" s="367">
        <v>0</v>
      </c>
      <c r="M32" s="367">
        <f t="shared" si="2"/>
        <v>74.385000000000005</v>
      </c>
      <c r="N32" s="367">
        <v>70.335000000000008</v>
      </c>
      <c r="O32" s="367">
        <v>4.05</v>
      </c>
      <c r="P32" s="367">
        <v>0</v>
      </c>
      <c r="Q32" s="367">
        <v>0</v>
      </c>
      <c r="R32" s="367">
        <v>0</v>
      </c>
      <c r="S32" s="407"/>
      <c r="T32" s="407"/>
    </row>
    <row r="33" spans="1:20" x14ac:dyDescent="0.2">
      <c r="A33" s="235">
        <f t="shared" si="3"/>
        <v>23</v>
      </c>
      <c r="B33" s="235" t="s">
        <v>826</v>
      </c>
      <c r="C33" s="356">
        <v>48604</v>
      </c>
      <c r="D33" s="356">
        <v>717</v>
      </c>
      <c r="E33" s="365">
        <v>0</v>
      </c>
      <c r="F33" s="356">
        <v>437</v>
      </c>
      <c r="G33" s="364">
        <f t="shared" si="0"/>
        <v>49758</v>
      </c>
      <c r="H33" s="366">
        <v>225</v>
      </c>
      <c r="I33" s="367">
        <f t="shared" si="1"/>
        <v>1679.3324999999998</v>
      </c>
      <c r="J33" s="367">
        <v>1679.3324999999998</v>
      </c>
      <c r="K33" s="367">
        <v>0</v>
      </c>
      <c r="L33" s="367">
        <v>0</v>
      </c>
      <c r="M33" s="367">
        <f t="shared" si="2"/>
        <v>335.86650000000003</v>
      </c>
      <c r="N33" s="367">
        <v>325.74150000000003</v>
      </c>
      <c r="O33" s="367">
        <v>10.125</v>
      </c>
      <c r="P33" s="367">
        <v>0</v>
      </c>
      <c r="Q33" s="367">
        <v>0</v>
      </c>
      <c r="R33" s="367">
        <v>0</v>
      </c>
      <c r="S33" s="407"/>
      <c r="T33" s="407"/>
    </row>
    <row r="34" spans="1:20" x14ac:dyDescent="0.2">
      <c r="A34" s="235">
        <f t="shared" si="3"/>
        <v>24</v>
      </c>
      <c r="B34" s="235" t="s">
        <v>827</v>
      </c>
      <c r="C34" s="356">
        <v>37093</v>
      </c>
      <c r="D34" s="356">
        <v>395</v>
      </c>
      <c r="E34" s="365">
        <v>0</v>
      </c>
      <c r="F34" s="356">
        <v>0</v>
      </c>
      <c r="G34" s="364">
        <f t="shared" si="0"/>
        <v>37488</v>
      </c>
      <c r="H34" s="366">
        <v>225</v>
      </c>
      <c r="I34" s="367">
        <f t="shared" si="1"/>
        <v>1265.2199999999998</v>
      </c>
      <c r="J34" s="367">
        <v>1265.2199999999998</v>
      </c>
      <c r="K34" s="367">
        <v>0</v>
      </c>
      <c r="L34" s="367">
        <v>0</v>
      </c>
      <c r="M34" s="367">
        <f t="shared" si="2"/>
        <v>253.04400000000001</v>
      </c>
      <c r="N34" s="367">
        <v>244.94400000000002</v>
      </c>
      <c r="O34" s="367">
        <v>8.1</v>
      </c>
      <c r="P34" s="367">
        <v>0</v>
      </c>
      <c r="Q34" s="367">
        <v>0</v>
      </c>
      <c r="R34" s="367">
        <v>0</v>
      </c>
      <c r="S34" s="407"/>
      <c r="T34" s="407"/>
    </row>
    <row r="35" spans="1:20" x14ac:dyDescent="0.2">
      <c r="A35" s="235">
        <f t="shared" si="3"/>
        <v>25</v>
      </c>
      <c r="B35" s="235" t="s">
        <v>828</v>
      </c>
      <c r="C35" s="356">
        <v>28421</v>
      </c>
      <c r="D35" s="356">
        <v>83</v>
      </c>
      <c r="E35" s="365">
        <v>0</v>
      </c>
      <c r="F35" s="356">
        <v>60</v>
      </c>
      <c r="G35" s="364">
        <f t="shared" si="0"/>
        <v>28564</v>
      </c>
      <c r="H35" s="366">
        <v>225</v>
      </c>
      <c r="I35" s="367">
        <f t="shared" si="1"/>
        <v>964.03499999999997</v>
      </c>
      <c r="J35" s="367">
        <v>964.03499999999997</v>
      </c>
      <c r="K35" s="367">
        <v>0</v>
      </c>
      <c r="L35" s="367">
        <v>0</v>
      </c>
      <c r="M35" s="367">
        <f t="shared" si="2"/>
        <v>192.80700000000002</v>
      </c>
      <c r="N35" s="367">
        <v>186.05700000000002</v>
      </c>
      <c r="O35" s="367">
        <v>6.75</v>
      </c>
      <c r="P35" s="367">
        <v>0</v>
      </c>
      <c r="Q35" s="367">
        <v>0</v>
      </c>
      <c r="R35" s="367">
        <v>0</v>
      </c>
      <c r="S35" s="407"/>
      <c r="T35" s="407"/>
    </row>
    <row r="36" spans="1:20" x14ac:dyDescent="0.2">
      <c r="A36" s="235">
        <f t="shared" si="3"/>
        <v>26</v>
      </c>
      <c r="B36" s="235" t="s">
        <v>829</v>
      </c>
      <c r="C36" s="356">
        <v>19548</v>
      </c>
      <c r="D36" s="356">
        <v>934</v>
      </c>
      <c r="E36" s="365">
        <v>0</v>
      </c>
      <c r="F36" s="356">
        <v>68</v>
      </c>
      <c r="G36" s="364">
        <f t="shared" si="0"/>
        <v>20550</v>
      </c>
      <c r="H36" s="366">
        <v>225</v>
      </c>
      <c r="I36" s="367">
        <f t="shared" si="1"/>
        <v>693.56249999999989</v>
      </c>
      <c r="J36" s="367">
        <v>693.56249999999989</v>
      </c>
      <c r="K36" s="367">
        <v>0</v>
      </c>
      <c r="L36" s="367">
        <v>0</v>
      </c>
      <c r="M36" s="367">
        <f t="shared" si="2"/>
        <v>138.71250000000001</v>
      </c>
      <c r="N36" s="367">
        <v>133.3125</v>
      </c>
      <c r="O36" s="367">
        <v>5.4</v>
      </c>
      <c r="P36" s="367">
        <v>0</v>
      </c>
      <c r="Q36" s="367">
        <v>0</v>
      </c>
      <c r="R36" s="367">
        <v>0</v>
      </c>
      <c r="S36" s="407"/>
      <c r="T36" s="407"/>
    </row>
    <row r="37" spans="1:20" x14ac:dyDescent="0.2">
      <c r="A37" s="235">
        <f t="shared" si="3"/>
        <v>27</v>
      </c>
      <c r="B37" s="235" t="s">
        <v>830</v>
      </c>
      <c r="C37" s="356">
        <v>29705</v>
      </c>
      <c r="D37" s="356">
        <v>1213</v>
      </c>
      <c r="E37" s="365">
        <v>0</v>
      </c>
      <c r="F37" s="356">
        <v>30</v>
      </c>
      <c r="G37" s="364">
        <f t="shared" si="0"/>
        <v>30948</v>
      </c>
      <c r="H37" s="366">
        <v>225</v>
      </c>
      <c r="I37" s="367">
        <f t="shared" si="1"/>
        <v>1044.4949999999999</v>
      </c>
      <c r="J37" s="367">
        <v>1044.4949999999999</v>
      </c>
      <c r="K37" s="367">
        <v>0</v>
      </c>
      <c r="L37" s="367">
        <v>0</v>
      </c>
      <c r="M37" s="367">
        <f t="shared" si="2"/>
        <v>208.899</v>
      </c>
      <c r="N37" s="367">
        <v>202.82400000000001</v>
      </c>
      <c r="O37" s="367">
        <v>6.0750000000000002</v>
      </c>
      <c r="P37" s="367">
        <v>0</v>
      </c>
      <c r="Q37" s="367">
        <v>0</v>
      </c>
      <c r="R37" s="367">
        <v>0</v>
      </c>
      <c r="S37" s="407"/>
      <c r="T37" s="407"/>
    </row>
    <row r="38" spans="1:20" x14ac:dyDescent="0.2">
      <c r="A38" s="235">
        <f t="shared" si="3"/>
        <v>28</v>
      </c>
      <c r="B38" s="168" t="s">
        <v>831</v>
      </c>
      <c r="C38" s="356">
        <v>15071</v>
      </c>
      <c r="D38" s="356">
        <v>16</v>
      </c>
      <c r="E38" s="365">
        <v>0</v>
      </c>
      <c r="F38" s="356">
        <v>0</v>
      </c>
      <c r="G38" s="364">
        <f t="shared" si="0"/>
        <v>15087</v>
      </c>
      <c r="H38" s="366">
        <v>225</v>
      </c>
      <c r="I38" s="367">
        <f t="shared" si="1"/>
        <v>509.18624999999997</v>
      </c>
      <c r="J38" s="367">
        <v>509.18624999999997</v>
      </c>
      <c r="K38" s="367">
        <v>0</v>
      </c>
      <c r="L38" s="367">
        <v>0</v>
      </c>
      <c r="M38" s="367">
        <f t="shared" si="2"/>
        <v>101.83725</v>
      </c>
      <c r="N38" s="367">
        <v>97.78725</v>
      </c>
      <c r="O38" s="367">
        <v>4.05</v>
      </c>
      <c r="P38" s="367">
        <v>0</v>
      </c>
      <c r="Q38" s="367">
        <v>0</v>
      </c>
      <c r="R38" s="367">
        <v>0</v>
      </c>
      <c r="S38" s="407"/>
      <c r="T38" s="407"/>
    </row>
    <row r="39" spans="1:20" x14ac:dyDescent="0.2">
      <c r="A39" s="235">
        <f t="shared" si="3"/>
        <v>29</v>
      </c>
      <c r="B39" s="168" t="s">
        <v>832</v>
      </c>
      <c r="C39" s="356">
        <v>11305</v>
      </c>
      <c r="D39" s="356">
        <v>36</v>
      </c>
      <c r="E39" s="365">
        <v>0</v>
      </c>
      <c r="F39" s="356">
        <v>0</v>
      </c>
      <c r="G39" s="364">
        <f t="shared" si="0"/>
        <v>11341</v>
      </c>
      <c r="H39" s="366">
        <v>225</v>
      </c>
      <c r="I39" s="367">
        <f t="shared" si="1"/>
        <v>382.75874999999996</v>
      </c>
      <c r="J39" s="367">
        <v>382.75874999999996</v>
      </c>
      <c r="K39" s="367">
        <v>0</v>
      </c>
      <c r="L39" s="367">
        <v>0</v>
      </c>
      <c r="M39" s="367">
        <f t="shared" si="2"/>
        <v>76.551749999999998</v>
      </c>
      <c r="N39" s="367">
        <v>72.501750000000001</v>
      </c>
      <c r="O39" s="367">
        <v>4.05</v>
      </c>
      <c r="P39" s="367">
        <v>0</v>
      </c>
      <c r="Q39" s="367">
        <v>0</v>
      </c>
      <c r="R39" s="367">
        <v>0</v>
      </c>
      <c r="S39" s="407"/>
      <c r="T39" s="407"/>
    </row>
    <row r="40" spans="1:20" x14ac:dyDescent="0.2">
      <c r="A40" s="235">
        <f t="shared" si="3"/>
        <v>30</v>
      </c>
      <c r="B40" s="168" t="s">
        <v>833</v>
      </c>
      <c r="C40" s="356">
        <v>13541</v>
      </c>
      <c r="D40" s="356">
        <v>1276</v>
      </c>
      <c r="E40" s="365">
        <v>0</v>
      </c>
      <c r="F40" s="356">
        <v>43</v>
      </c>
      <c r="G40" s="364">
        <f t="shared" si="0"/>
        <v>14860</v>
      </c>
      <c r="H40" s="366">
        <v>225</v>
      </c>
      <c r="I40" s="367">
        <f t="shared" si="1"/>
        <v>501.52499999999998</v>
      </c>
      <c r="J40" s="367">
        <v>501.52499999999998</v>
      </c>
      <c r="K40" s="367">
        <v>0</v>
      </c>
      <c r="L40" s="367">
        <v>0</v>
      </c>
      <c r="M40" s="367">
        <f t="shared" si="2"/>
        <v>100.30499999999999</v>
      </c>
      <c r="N40" s="367">
        <v>95.58</v>
      </c>
      <c r="O40" s="367">
        <v>4.7250000000000005</v>
      </c>
      <c r="P40" s="367">
        <v>0</v>
      </c>
      <c r="Q40" s="367">
        <v>0</v>
      </c>
      <c r="R40" s="367">
        <v>0</v>
      </c>
      <c r="S40" s="407"/>
      <c r="T40" s="407"/>
    </row>
    <row r="41" spans="1:20" x14ac:dyDescent="0.2">
      <c r="A41" s="235">
        <f t="shared" si="3"/>
        <v>31</v>
      </c>
      <c r="B41" s="168" t="s">
        <v>834</v>
      </c>
      <c r="C41" s="356">
        <v>17100</v>
      </c>
      <c r="D41" s="356">
        <v>58</v>
      </c>
      <c r="E41" s="365">
        <v>0</v>
      </c>
      <c r="F41" s="356">
        <v>42</v>
      </c>
      <c r="G41" s="364">
        <f t="shared" si="0"/>
        <v>17200</v>
      </c>
      <c r="H41" s="366">
        <v>225</v>
      </c>
      <c r="I41" s="367">
        <f t="shared" si="1"/>
        <v>580.5</v>
      </c>
      <c r="J41" s="367">
        <v>580.5</v>
      </c>
      <c r="K41" s="367">
        <v>0</v>
      </c>
      <c r="L41" s="367">
        <v>0</v>
      </c>
      <c r="M41" s="367">
        <f t="shared" si="2"/>
        <v>116.10000000000001</v>
      </c>
      <c r="N41" s="367">
        <v>110.7</v>
      </c>
      <c r="O41" s="367">
        <v>5.4</v>
      </c>
      <c r="P41" s="367">
        <v>0</v>
      </c>
      <c r="Q41" s="367">
        <v>0</v>
      </c>
      <c r="R41" s="367">
        <v>0</v>
      </c>
      <c r="S41" s="407"/>
      <c r="T41" s="407"/>
    </row>
    <row r="42" spans="1:20" x14ac:dyDescent="0.2">
      <c r="A42" s="176"/>
      <c r="B42" s="176" t="s">
        <v>835</v>
      </c>
      <c r="C42" s="228">
        <f>SUM(C11:C41)</f>
        <v>685322</v>
      </c>
      <c r="D42" s="228">
        <f t="shared" ref="D42:R42" si="4">SUM(D11:D41)</f>
        <v>30757</v>
      </c>
      <c r="E42" s="228">
        <f t="shared" si="4"/>
        <v>0</v>
      </c>
      <c r="F42" s="228">
        <f t="shared" si="4"/>
        <v>2305</v>
      </c>
      <c r="G42" s="228">
        <f t="shared" si="4"/>
        <v>718384</v>
      </c>
      <c r="H42" s="228">
        <v>225</v>
      </c>
      <c r="I42" s="368">
        <f t="shared" si="4"/>
        <v>24245.46</v>
      </c>
      <c r="J42" s="368">
        <f t="shared" si="4"/>
        <v>24245.46</v>
      </c>
      <c r="K42" s="368">
        <f t="shared" si="4"/>
        <v>0</v>
      </c>
      <c r="L42" s="368">
        <f t="shared" si="4"/>
        <v>0</v>
      </c>
      <c r="M42" s="368">
        <f t="shared" si="4"/>
        <v>4849.0920000000006</v>
      </c>
      <c r="N42" s="368">
        <f t="shared" si="4"/>
        <v>4579.0920000000006</v>
      </c>
      <c r="O42" s="368">
        <f t="shared" si="4"/>
        <v>270</v>
      </c>
      <c r="P42" s="368">
        <f t="shared" si="4"/>
        <v>0</v>
      </c>
      <c r="Q42" s="368">
        <f t="shared" si="4"/>
        <v>0</v>
      </c>
      <c r="R42" s="368">
        <f t="shared" si="4"/>
        <v>0</v>
      </c>
      <c r="S42" s="408"/>
      <c r="T42" s="407"/>
    </row>
    <row r="43" spans="1:20" x14ac:dyDescent="0.2">
      <c r="A43" s="150" t="s">
        <v>10</v>
      </c>
      <c r="B43" s="150"/>
      <c r="C43" s="150"/>
      <c r="I43" s="148"/>
      <c r="J43" s="148"/>
      <c r="K43" s="148"/>
      <c r="L43" s="148"/>
      <c r="M43" s="148"/>
      <c r="N43" s="148"/>
      <c r="O43" s="148"/>
      <c r="P43" s="148"/>
      <c r="Q43" s="148"/>
      <c r="R43" s="148"/>
    </row>
    <row r="44" spans="1:20" x14ac:dyDescent="0.2">
      <c r="A44" s="150"/>
      <c r="B44" s="150"/>
      <c r="C44" s="150"/>
      <c r="I44" s="148"/>
      <c r="J44" s="148"/>
      <c r="K44" s="148"/>
      <c r="L44" s="148"/>
      <c r="M44" s="148"/>
      <c r="N44" s="148"/>
      <c r="O44" s="148"/>
      <c r="P44" s="148"/>
      <c r="Q44" s="148"/>
      <c r="R44" s="148"/>
    </row>
    <row r="45" spans="1:20" x14ac:dyDescent="0.2">
      <c r="A45" s="150"/>
      <c r="B45" s="150"/>
      <c r="C45" s="150"/>
      <c r="I45" s="148"/>
      <c r="J45" s="148"/>
      <c r="K45" s="148"/>
      <c r="L45" s="148"/>
      <c r="M45" s="148"/>
      <c r="N45" s="148"/>
      <c r="O45" s="148"/>
      <c r="P45" s="148"/>
      <c r="Q45" s="148"/>
      <c r="R45" s="148"/>
    </row>
    <row r="46" spans="1:20" x14ac:dyDescent="0.2">
      <c r="A46" s="150"/>
      <c r="B46" s="150"/>
      <c r="I46" s="148"/>
      <c r="J46" s="150"/>
      <c r="K46" s="150"/>
      <c r="L46" s="150"/>
      <c r="M46" s="150"/>
      <c r="N46" s="150"/>
      <c r="O46" s="150"/>
      <c r="P46" s="150"/>
      <c r="Q46" s="150"/>
      <c r="R46" s="150"/>
    </row>
    <row r="47" spans="1:20" x14ac:dyDescent="0.2">
      <c r="A47" s="848"/>
      <c r="B47" s="848"/>
      <c r="C47" s="848"/>
      <c r="D47" s="848"/>
      <c r="E47" s="848"/>
      <c r="F47" s="848"/>
      <c r="G47" s="848"/>
      <c r="H47" s="848"/>
      <c r="I47" s="848"/>
      <c r="J47" s="848"/>
      <c r="K47" s="848"/>
      <c r="L47" s="848"/>
      <c r="M47" s="848"/>
      <c r="N47" s="848"/>
      <c r="O47" s="848"/>
      <c r="P47" s="848"/>
      <c r="Q47" s="848"/>
      <c r="R47" s="848"/>
    </row>
    <row r="48" spans="1:20" ht="14.25" x14ac:dyDescent="0.2">
      <c r="A48" s="325"/>
      <c r="B48" s="325"/>
      <c r="C48" s="325"/>
      <c r="D48" s="325"/>
      <c r="E48" s="325"/>
      <c r="F48" s="325"/>
      <c r="G48" s="325"/>
      <c r="H48" s="325"/>
      <c r="M48" s="847" t="s">
        <v>868</v>
      </c>
      <c r="N48" s="847"/>
      <c r="O48" s="847"/>
      <c r="P48" s="847"/>
      <c r="Q48" s="847"/>
      <c r="R48" s="847"/>
    </row>
    <row r="49" spans="1:18" ht="14.25" x14ac:dyDescent="0.2">
      <c r="A49" s="325"/>
      <c r="B49" s="325"/>
      <c r="C49" s="325"/>
      <c r="D49" s="325"/>
      <c r="E49" s="325"/>
      <c r="F49" s="325"/>
      <c r="G49" s="325"/>
      <c r="H49" s="325"/>
      <c r="M49" s="847" t="s">
        <v>869</v>
      </c>
      <c r="N49" s="847"/>
      <c r="O49" s="847"/>
      <c r="P49" s="847"/>
      <c r="Q49" s="847"/>
      <c r="R49" s="847"/>
    </row>
  </sheetData>
  <mergeCells count="17">
    <mergeCell ref="A7:B7"/>
    <mergeCell ref="L7:R7"/>
    <mergeCell ref="A47:R47"/>
    <mergeCell ref="M48:R48"/>
    <mergeCell ref="M49:R49"/>
    <mergeCell ref="Q1:R1"/>
    <mergeCell ref="A8:A9"/>
    <mergeCell ref="B8:B9"/>
    <mergeCell ref="C8:G8"/>
    <mergeCell ref="H8:H9"/>
    <mergeCell ref="I8:L8"/>
    <mergeCell ref="M8:R8"/>
    <mergeCell ref="G1:I1"/>
    <mergeCell ref="A2:R2"/>
    <mergeCell ref="A3:R3"/>
    <mergeCell ref="A4:R5"/>
    <mergeCell ref="A6:R6"/>
  </mergeCells>
  <printOptions horizontalCentered="1"/>
  <pageMargins left="0.4" right="0.38" top="0.51" bottom="0" header="0.31496062992125984" footer="0.31496062992125984"/>
  <pageSetup paperSize="9" scale="83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opLeftCell="A21" zoomScaleSheetLayoutView="100" workbookViewId="0">
      <selection activeCell="M46" sqref="M46"/>
    </sheetView>
  </sheetViews>
  <sheetFormatPr defaultColWidth="9.140625" defaultRowHeight="12.75" x14ac:dyDescent="0.2"/>
  <cols>
    <col min="1" max="1" width="5.5703125" style="325" customWidth="1"/>
    <col min="2" max="2" width="18.28515625" style="325" customWidth="1"/>
    <col min="3" max="3" width="10.28515625" style="325" customWidth="1"/>
    <col min="4" max="4" width="12.85546875" style="325" customWidth="1"/>
    <col min="5" max="5" width="8.7109375" style="325" customWidth="1"/>
    <col min="6" max="7" width="8" style="325" customWidth="1"/>
    <col min="8" max="10" width="8.140625" style="325" customWidth="1"/>
    <col min="11" max="11" width="8.42578125" style="325" customWidth="1"/>
    <col min="12" max="12" width="8.140625" style="325" customWidth="1"/>
    <col min="13" max="13" width="8.85546875" style="325" customWidth="1"/>
    <col min="14" max="14" width="8.140625" style="325" customWidth="1"/>
    <col min="15" max="16384" width="9.140625" style="325"/>
  </cols>
  <sheetData>
    <row r="1" spans="1:14" ht="12.75" customHeight="1" x14ac:dyDescent="0.2">
      <c r="A1" s="148"/>
      <c r="B1" s="148"/>
      <c r="C1" s="148"/>
      <c r="D1" s="844"/>
      <c r="E1" s="844"/>
      <c r="F1" s="148"/>
      <c r="G1" s="148"/>
      <c r="H1" s="148"/>
      <c r="I1" s="148"/>
      <c r="J1" s="148"/>
      <c r="K1" s="148"/>
      <c r="L1" s="148"/>
      <c r="M1" s="846" t="s">
        <v>546</v>
      </c>
      <c r="N1" s="846"/>
    </row>
    <row r="2" spans="1:14" ht="15.75" x14ac:dyDescent="0.25">
      <c r="A2" s="842" t="s">
        <v>0</v>
      </c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  <c r="M2" s="842"/>
      <c r="N2" s="842"/>
    </row>
    <row r="3" spans="1:14" ht="18" x14ac:dyDescent="0.25">
      <c r="A3" s="843" t="s">
        <v>646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</row>
    <row r="4" spans="1:14" ht="12.75" customHeight="1" x14ac:dyDescent="0.2">
      <c r="A4" s="841" t="s">
        <v>740</v>
      </c>
      <c r="B4" s="841"/>
      <c r="C4" s="841"/>
      <c r="D4" s="841"/>
      <c r="E4" s="841"/>
      <c r="F4" s="841"/>
      <c r="G4" s="841"/>
      <c r="H4" s="841"/>
      <c r="I4" s="841"/>
      <c r="J4" s="841"/>
      <c r="K4" s="841"/>
      <c r="L4" s="841"/>
      <c r="M4" s="841"/>
      <c r="N4" s="841"/>
    </row>
    <row r="5" spans="1:14" s="406" customFormat="1" ht="7.5" customHeight="1" x14ac:dyDescent="0.2">
      <c r="A5" s="841"/>
      <c r="B5" s="841"/>
      <c r="C5" s="841"/>
      <c r="D5" s="841"/>
      <c r="E5" s="841"/>
      <c r="F5" s="841"/>
      <c r="G5" s="841"/>
      <c r="H5" s="841"/>
      <c r="I5" s="841"/>
      <c r="J5" s="841"/>
      <c r="K5" s="841"/>
      <c r="L5" s="841"/>
      <c r="M5" s="841"/>
      <c r="N5" s="841"/>
    </row>
    <row r="6" spans="1:14" x14ac:dyDescent="0.2">
      <c r="A6" s="845"/>
      <c r="B6" s="845"/>
      <c r="C6" s="845"/>
      <c r="D6" s="845"/>
      <c r="E6" s="845"/>
      <c r="F6" s="845"/>
      <c r="G6" s="845"/>
      <c r="H6" s="845"/>
      <c r="I6" s="845"/>
      <c r="J6" s="845"/>
      <c r="K6" s="845"/>
      <c r="L6" s="845"/>
      <c r="M6" s="845"/>
      <c r="N6" s="845"/>
    </row>
    <row r="7" spans="1:14" x14ac:dyDescent="0.2">
      <c r="A7" s="853" t="s">
        <v>883</v>
      </c>
      <c r="B7" s="853"/>
      <c r="C7" s="148"/>
      <c r="D7" s="215"/>
      <c r="E7" s="148"/>
      <c r="F7" s="148"/>
      <c r="G7" s="148"/>
      <c r="H7" s="849"/>
      <c r="I7" s="849"/>
      <c r="J7" s="849"/>
      <c r="K7" s="849"/>
      <c r="L7" s="849"/>
      <c r="M7" s="849"/>
      <c r="N7" s="849"/>
    </row>
    <row r="8" spans="1:14" ht="30.75" customHeight="1" x14ac:dyDescent="0.2">
      <c r="A8" s="771" t="s">
        <v>2</v>
      </c>
      <c r="B8" s="771" t="s">
        <v>3</v>
      </c>
      <c r="C8" s="860" t="s">
        <v>497</v>
      </c>
      <c r="D8" s="854" t="s">
        <v>80</v>
      </c>
      <c r="E8" s="850" t="s">
        <v>81</v>
      </c>
      <c r="F8" s="851"/>
      <c r="G8" s="851"/>
      <c r="H8" s="852"/>
      <c r="I8" s="771" t="s">
        <v>731</v>
      </c>
      <c r="J8" s="771"/>
      <c r="K8" s="771"/>
      <c r="L8" s="771"/>
      <c r="M8" s="771"/>
      <c r="N8" s="771"/>
    </row>
    <row r="9" spans="1:14" ht="44.45" customHeight="1" x14ac:dyDescent="0.2">
      <c r="A9" s="771"/>
      <c r="B9" s="771"/>
      <c r="C9" s="861"/>
      <c r="D9" s="855"/>
      <c r="E9" s="209" t="s">
        <v>179</v>
      </c>
      <c r="F9" s="209" t="s">
        <v>112</v>
      </c>
      <c r="G9" s="209" t="s">
        <v>113</v>
      </c>
      <c r="H9" s="209" t="s">
        <v>445</v>
      </c>
      <c r="I9" s="209" t="s">
        <v>16</v>
      </c>
      <c r="J9" s="317" t="s">
        <v>876</v>
      </c>
      <c r="K9" s="317" t="s">
        <v>878</v>
      </c>
      <c r="L9" s="209" t="s">
        <v>734</v>
      </c>
      <c r="M9" s="209" t="s">
        <v>735</v>
      </c>
      <c r="N9" s="209" t="s">
        <v>736</v>
      </c>
    </row>
    <row r="10" spans="1:14" s="407" customFormat="1" x14ac:dyDescent="0.2">
      <c r="A10" s="209">
        <v>1</v>
      </c>
      <c r="B10" s="209">
        <v>2</v>
      </c>
      <c r="C10" s="209">
        <v>3</v>
      </c>
      <c r="D10" s="209">
        <v>8</v>
      </c>
      <c r="E10" s="209">
        <v>9</v>
      </c>
      <c r="F10" s="209">
        <v>10</v>
      </c>
      <c r="G10" s="209">
        <v>11</v>
      </c>
      <c r="H10" s="209">
        <v>12</v>
      </c>
      <c r="I10" s="209">
        <v>13</v>
      </c>
      <c r="J10" s="209">
        <v>14</v>
      </c>
      <c r="K10" s="209">
        <v>15</v>
      </c>
      <c r="L10" s="209">
        <v>16</v>
      </c>
      <c r="M10" s="209">
        <v>17</v>
      </c>
      <c r="N10" s="209">
        <v>18</v>
      </c>
    </row>
    <row r="11" spans="1:14" s="407" customFormat="1" x14ac:dyDescent="0.2">
      <c r="A11" s="235">
        <v>1</v>
      </c>
      <c r="B11" s="235" t="s">
        <v>844</v>
      </c>
      <c r="C11" s="365">
        <v>0</v>
      </c>
      <c r="D11" s="366">
        <v>295</v>
      </c>
      <c r="E11" s="367">
        <f>SUM(F11:H11)</f>
        <v>0</v>
      </c>
      <c r="F11" s="367">
        <f>C11*295*0.00015</f>
        <v>0</v>
      </c>
      <c r="G11" s="367">
        <v>0</v>
      </c>
      <c r="H11" s="367">
        <v>0</v>
      </c>
      <c r="I11" s="367">
        <f>SUM(J11:N11)</f>
        <v>0</v>
      </c>
      <c r="J11" s="367">
        <f>C11*295*0.00003</f>
        <v>0</v>
      </c>
      <c r="K11" s="367">
        <v>0</v>
      </c>
      <c r="L11" s="367">
        <v>0</v>
      </c>
      <c r="M11" s="367">
        <v>0</v>
      </c>
      <c r="N11" s="367">
        <v>0</v>
      </c>
    </row>
    <row r="12" spans="1:14" s="407" customFormat="1" x14ac:dyDescent="0.2">
      <c r="A12" s="235">
        <f>A11+1</f>
        <v>2</v>
      </c>
      <c r="B12" s="235" t="s">
        <v>809</v>
      </c>
      <c r="C12" s="365">
        <v>399</v>
      </c>
      <c r="D12" s="366">
        <v>295</v>
      </c>
      <c r="E12" s="367">
        <f t="shared" ref="E12:E41" si="0">SUM(F12:H12)</f>
        <v>17.655749999999998</v>
      </c>
      <c r="F12" s="367">
        <f t="shared" ref="F12:F41" si="1">C12*295*0.00015</f>
        <v>17.655749999999998</v>
      </c>
      <c r="G12" s="367">
        <v>0</v>
      </c>
      <c r="H12" s="367">
        <v>0</v>
      </c>
      <c r="I12" s="367">
        <f t="shared" ref="I12:I41" si="2">SUM(J12:N12)</f>
        <v>3.5311500000000002</v>
      </c>
      <c r="J12" s="367">
        <f t="shared" ref="J12:J41" si="3">C12*295*0.00003</f>
        <v>3.5311500000000002</v>
      </c>
      <c r="K12" s="367">
        <v>0</v>
      </c>
      <c r="L12" s="367">
        <v>0</v>
      </c>
      <c r="M12" s="367">
        <v>0</v>
      </c>
      <c r="N12" s="367">
        <v>0</v>
      </c>
    </row>
    <row r="13" spans="1:14" s="407" customFormat="1" x14ac:dyDescent="0.2">
      <c r="A13" s="235">
        <f t="shared" ref="A13:A41" si="4">A12+1</f>
        <v>3</v>
      </c>
      <c r="B13" s="235" t="s">
        <v>845</v>
      </c>
      <c r="C13" s="365">
        <v>0</v>
      </c>
      <c r="D13" s="366">
        <v>295</v>
      </c>
      <c r="E13" s="367">
        <f t="shared" si="0"/>
        <v>0</v>
      </c>
      <c r="F13" s="367">
        <f t="shared" si="1"/>
        <v>0</v>
      </c>
      <c r="G13" s="367">
        <v>0</v>
      </c>
      <c r="H13" s="367">
        <v>0</v>
      </c>
      <c r="I13" s="367">
        <f t="shared" si="2"/>
        <v>0</v>
      </c>
      <c r="J13" s="367">
        <f t="shared" si="3"/>
        <v>0</v>
      </c>
      <c r="K13" s="367">
        <v>0</v>
      </c>
      <c r="L13" s="367">
        <v>0</v>
      </c>
      <c r="M13" s="367">
        <v>0</v>
      </c>
      <c r="N13" s="367">
        <v>0</v>
      </c>
    </row>
    <row r="14" spans="1:14" s="407" customFormat="1" x14ac:dyDescent="0.2">
      <c r="A14" s="235">
        <f t="shared" si="4"/>
        <v>4</v>
      </c>
      <c r="B14" s="235" t="s">
        <v>810</v>
      </c>
      <c r="C14" s="365">
        <v>0</v>
      </c>
      <c r="D14" s="366">
        <v>295</v>
      </c>
      <c r="E14" s="367">
        <f t="shared" si="0"/>
        <v>0</v>
      </c>
      <c r="F14" s="367">
        <f t="shared" si="1"/>
        <v>0</v>
      </c>
      <c r="G14" s="367">
        <v>0</v>
      </c>
      <c r="H14" s="367">
        <v>0</v>
      </c>
      <c r="I14" s="367">
        <f t="shared" si="2"/>
        <v>0</v>
      </c>
      <c r="J14" s="367">
        <f t="shared" si="3"/>
        <v>0</v>
      </c>
      <c r="K14" s="367">
        <v>0</v>
      </c>
      <c r="L14" s="367">
        <v>0</v>
      </c>
      <c r="M14" s="367">
        <v>0</v>
      </c>
      <c r="N14" s="367">
        <v>0</v>
      </c>
    </row>
    <row r="15" spans="1:14" s="407" customFormat="1" x14ac:dyDescent="0.2">
      <c r="A15" s="235">
        <f t="shared" si="4"/>
        <v>5</v>
      </c>
      <c r="B15" s="235" t="s">
        <v>811</v>
      </c>
      <c r="C15" s="365">
        <v>0</v>
      </c>
      <c r="D15" s="366">
        <v>295</v>
      </c>
      <c r="E15" s="367">
        <f t="shared" si="0"/>
        <v>0</v>
      </c>
      <c r="F15" s="367">
        <f t="shared" si="1"/>
        <v>0</v>
      </c>
      <c r="G15" s="367">
        <v>0</v>
      </c>
      <c r="H15" s="367">
        <v>0</v>
      </c>
      <c r="I15" s="367">
        <f t="shared" si="2"/>
        <v>0</v>
      </c>
      <c r="J15" s="367">
        <f t="shared" si="3"/>
        <v>0</v>
      </c>
      <c r="K15" s="367">
        <v>0</v>
      </c>
      <c r="L15" s="367">
        <v>0</v>
      </c>
      <c r="M15" s="367">
        <v>0</v>
      </c>
      <c r="N15" s="367">
        <v>0</v>
      </c>
    </row>
    <row r="16" spans="1:14" s="407" customFormat="1" x14ac:dyDescent="0.2">
      <c r="A16" s="235">
        <f t="shared" si="4"/>
        <v>6</v>
      </c>
      <c r="B16" s="235" t="s">
        <v>812</v>
      </c>
      <c r="C16" s="365">
        <v>38</v>
      </c>
      <c r="D16" s="366">
        <v>295</v>
      </c>
      <c r="E16" s="367">
        <f t="shared" si="0"/>
        <v>1.6814999999999998</v>
      </c>
      <c r="F16" s="367">
        <f t="shared" si="1"/>
        <v>1.6814999999999998</v>
      </c>
      <c r="G16" s="367">
        <v>0</v>
      </c>
      <c r="H16" s="367">
        <v>0</v>
      </c>
      <c r="I16" s="367">
        <f t="shared" si="2"/>
        <v>0.33629999999999999</v>
      </c>
      <c r="J16" s="367">
        <f t="shared" si="3"/>
        <v>0.33629999999999999</v>
      </c>
      <c r="K16" s="367">
        <v>0</v>
      </c>
      <c r="L16" s="367">
        <v>0</v>
      </c>
      <c r="M16" s="367">
        <v>0</v>
      </c>
      <c r="N16" s="367">
        <v>0</v>
      </c>
    </row>
    <row r="17" spans="1:14" s="407" customFormat="1" x14ac:dyDescent="0.2">
      <c r="A17" s="235">
        <f t="shared" si="4"/>
        <v>7</v>
      </c>
      <c r="B17" s="235" t="s">
        <v>813</v>
      </c>
      <c r="C17" s="365">
        <v>0</v>
      </c>
      <c r="D17" s="366">
        <v>295</v>
      </c>
      <c r="E17" s="367">
        <f t="shared" si="0"/>
        <v>0</v>
      </c>
      <c r="F17" s="367">
        <f t="shared" si="1"/>
        <v>0</v>
      </c>
      <c r="G17" s="367">
        <v>0</v>
      </c>
      <c r="H17" s="367">
        <v>0</v>
      </c>
      <c r="I17" s="367">
        <f t="shared" si="2"/>
        <v>0</v>
      </c>
      <c r="J17" s="367">
        <f t="shared" si="3"/>
        <v>0</v>
      </c>
      <c r="K17" s="367">
        <v>0</v>
      </c>
      <c r="L17" s="367">
        <v>0</v>
      </c>
      <c r="M17" s="367">
        <v>0</v>
      </c>
      <c r="N17" s="367">
        <v>0</v>
      </c>
    </row>
    <row r="18" spans="1:14" s="407" customFormat="1" x14ac:dyDescent="0.2">
      <c r="A18" s="235">
        <f t="shared" si="4"/>
        <v>8</v>
      </c>
      <c r="B18" s="235" t="s">
        <v>814</v>
      </c>
      <c r="C18" s="365">
        <v>209</v>
      </c>
      <c r="D18" s="366">
        <v>295</v>
      </c>
      <c r="E18" s="367">
        <f t="shared" si="0"/>
        <v>9.2482499999999987</v>
      </c>
      <c r="F18" s="367">
        <f t="shared" si="1"/>
        <v>9.2482499999999987</v>
      </c>
      <c r="G18" s="367">
        <v>0</v>
      </c>
      <c r="H18" s="367">
        <v>0</v>
      </c>
      <c r="I18" s="367">
        <f t="shared" si="2"/>
        <v>1.84965</v>
      </c>
      <c r="J18" s="367">
        <f t="shared" si="3"/>
        <v>1.84965</v>
      </c>
      <c r="K18" s="367">
        <v>0</v>
      </c>
      <c r="L18" s="367">
        <v>0</v>
      </c>
      <c r="M18" s="367">
        <v>0</v>
      </c>
      <c r="N18" s="367">
        <v>0</v>
      </c>
    </row>
    <row r="19" spans="1:14" s="407" customFormat="1" x14ac:dyDescent="0.2">
      <c r="A19" s="235">
        <f t="shared" si="4"/>
        <v>9</v>
      </c>
      <c r="B19" s="235" t="s">
        <v>815</v>
      </c>
      <c r="C19" s="365">
        <v>0</v>
      </c>
      <c r="D19" s="366">
        <v>295</v>
      </c>
      <c r="E19" s="367">
        <f t="shared" si="0"/>
        <v>0</v>
      </c>
      <c r="F19" s="367">
        <f t="shared" si="1"/>
        <v>0</v>
      </c>
      <c r="G19" s="367">
        <v>0</v>
      </c>
      <c r="H19" s="367">
        <v>0</v>
      </c>
      <c r="I19" s="367">
        <f t="shared" si="2"/>
        <v>0</v>
      </c>
      <c r="J19" s="367">
        <f t="shared" si="3"/>
        <v>0</v>
      </c>
      <c r="K19" s="367">
        <v>0</v>
      </c>
      <c r="L19" s="367">
        <v>0</v>
      </c>
      <c r="M19" s="367">
        <v>0</v>
      </c>
      <c r="N19" s="367">
        <v>0</v>
      </c>
    </row>
    <row r="20" spans="1:14" s="407" customFormat="1" x14ac:dyDescent="0.2">
      <c r="A20" s="235">
        <f t="shared" si="4"/>
        <v>10</v>
      </c>
      <c r="B20" s="235" t="s">
        <v>816</v>
      </c>
      <c r="C20" s="365">
        <v>205</v>
      </c>
      <c r="D20" s="366">
        <v>295</v>
      </c>
      <c r="E20" s="367">
        <f t="shared" si="0"/>
        <v>9.0712499999999991</v>
      </c>
      <c r="F20" s="367">
        <f t="shared" si="1"/>
        <v>9.0712499999999991</v>
      </c>
      <c r="G20" s="367">
        <v>0</v>
      </c>
      <c r="H20" s="367">
        <v>0</v>
      </c>
      <c r="I20" s="367">
        <f t="shared" si="2"/>
        <v>1.8142500000000001</v>
      </c>
      <c r="J20" s="367">
        <f t="shared" si="3"/>
        <v>1.8142500000000001</v>
      </c>
      <c r="K20" s="367">
        <v>0</v>
      </c>
      <c r="L20" s="367">
        <v>0</v>
      </c>
      <c r="M20" s="367">
        <v>0</v>
      </c>
      <c r="N20" s="367">
        <v>0</v>
      </c>
    </row>
    <row r="21" spans="1:14" s="407" customFormat="1" x14ac:dyDescent="0.2">
      <c r="A21" s="235">
        <f t="shared" si="4"/>
        <v>11</v>
      </c>
      <c r="B21" s="235" t="s">
        <v>846</v>
      </c>
      <c r="C21" s="365">
        <v>0</v>
      </c>
      <c r="D21" s="366">
        <v>295</v>
      </c>
      <c r="E21" s="367">
        <f t="shared" si="0"/>
        <v>0</v>
      </c>
      <c r="F21" s="367">
        <f t="shared" si="1"/>
        <v>0</v>
      </c>
      <c r="G21" s="367">
        <v>0</v>
      </c>
      <c r="H21" s="367">
        <v>0</v>
      </c>
      <c r="I21" s="367">
        <f t="shared" si="2"/>
        <v>0</v>
      </c>
      <c r="J21" s="367">
        <f t="shared" si="3"/>
        <v>0</v>
      </c>
      <c r="K21" s="367">
        <v>0</v>
      </c>
      <c r="L21" s="367">
        <v>0</v>
      </c>
      <c r="M21" s="367">
        <v>0</v>
      </c>
      <c r="N21" s="367">
        <v>0</v>
      </c>
    </row>
    <row r="22" spans="1:14" s="407" customFormat="1" x14ac:dyDescent="0.2">
      <c r="A22" s="235">
        <f t="shared" si="4"/>
        <v>12</v>
      </c>
      <c r="B22" s="235" t="s">
        <v>817</v>
      </c>
      <c r="C22" s="365">
        <v>185</v>
      </c>
      <c r="D22" s="366">
        <v>295</v>
      </c>
      <c r="E22" s="367">
        <f t="shared" si="0"/>
        <v>8.1862499999999994</v>
      </c>
      <c r="F22" s="367">
        <f t="shared" si="1"/>
        <v>8.1862499999999994</v>
      </c>
      <c r="G22" s="367">
        <v>0</v>
      </c>
      <c r="H22" s="367">
        <v>0</v>
      </c>
      <c r="I22" s="367">
        <f t="shared" si="2"/>
        <v>1.6372500000000001</v>
      </c>
      <c r="J22" s="367">
        <f t="shared" si="3"/>
        <v>1.6372500000000001</v>
      </c>
      <c r="K22" s="367">
        <v>0</v>
      </c>
      <c r="L22" s="367">
        <v>0</v>
      </c>
      <c r="M22" s="367">
        <v>0</v>
      </c>
      <c r="N22" s="367">
        <v>0</v>
      </c>
    </row>
    <row r="23" spans="1:14" s="407" customFormat="1" x14ac:dyDescent="0.2">
      <c r="A23" s="235">
        <f t="shared" si="4"/>
        <v>13</v>
      </c>
      <c r="B23" s="235" t="s">
        <v>818</v>
      </c>
      <c r="C23" s="365">
        <v>925</v>
      </c>
      <c r="D23" s="366">
        <v>295</v>
      </c>
      <c r="E23" s="367">
        <f t="shared" si="0"/>
        <v>40.931249999999999</v>
      </c>
      <c r="F23" s="367">
        <f t="shared" si="1"/>
        <v>40.931249999999999</v>
      </c>
      <c r="G23" s="367">
        <v>0</v>
      </c>
      <c r="H23" s="367">
        <v>0</v>
      </c>
      <c r="I23" s="367">
        <f t="shared" si="2"/>
        <v>8.1862499999999994</v>
      </c>
      <c r="J23" s="367">
        <f t="shared" si="3"/>
        <v>8.1862499999999994</v>
      </c>
      <c r="K23" s="367">
        <v>0</v>
      </c>
      <c r="L23" s="367">
        <v>0</v>
      </c>
      <c r="M23" s="367">
        <v>0</v>
      </c>
      <c r="N23" s="367">
        <v>0</v>
      </c>
    </row>
    <row r="24" spans="1:14" s="407" customFormat="1" x14ac:dyDescent="0.2">
      <c r="A24" s="235">
        <f t="shared" si="4"/>
        <v>14</v>
      </c>
      <c r="B24" s="235" t="s">
        <v>847</v>
      </c>
      <c r="C24" s="365">
        <v>0</v>
      </c>
      <c r="D24" s="366">
        <v>295</v>
      </c>
      <c r="E24" s="367">
        <f t="shared" si="0"/>
        <v>0</v>
      </c>
      <c r="F24" s="367">
        <f t="shared" si="1"/>
        <v>0</v>
      </c>
      <c r="G24" s="367">
        <v>0</v>
      </c>
      <c r="H24" s="367">
        <v>0</v>
      </c>
      <c r="I24" s="367">
        <f t="shared" si="2"/>
        <v>0</v>
      </c>
      <c r="J24" s="367">
        <f t="shared" si="3"/>
        <v>0</v>
      </c>
      <c r="K24" s="367">
        <v>0</v>
      </c>
      <c r="L24" s="367">
        <v>0</v>
      </c>
      <c r="M24" s="367">
        <v>0</v>
      </c>
      <c r="N24" s="367">
        <v>0</v>
      </c>
    </row>
    <row r="25" spans="1:14" s="407" customFormat="1" x14ac:dyDescent="0.2">
      <c r="A25" s="235">
        <f t="shared" si="4"/>
        <v>15</v>
      </c>
      <c r="B25" s="235" t="s">
        <v>819</v>
      </c>
      <c r="C25" s="365">
        <v>0</v>
      </c>
      <c r="D25" s="366">
        <v>295</v>
      </c>
      <c r="E25" s="367">
        <f t="shared" si="0"/>
        <v>0</v>
      </c>
      <c r="F25" s="367">
        <f t="shared" si="1"/>
        <v>0</v>
      </c>
      <c r="G25" s="367">
        <v>0</v>
      </c>
      <c r="H25" s="367">
        <v>0</v>
      </c>
      <c r="I25" s="367">
        <f t="shared" si="2"/>
        <v>0</v>
      </c>
      <c r="J25" s="367">
        <f t="shared" si="3"/>
        <v>0</v>
      </c>
      <c r="K25" s="367">
        <v>0</v>
      </c>
      <c r="L25" s="367">
        <v>0</v>
      </c>
      <c r="M25" s="367">
        <v>0</v>
      </c>
      <c r="N25" s="367">
        <v>0</v>
      </c>
    </row>
    <row r="26" spans="1:14" x14ac:dyDescent="0.2">
      <c r="A26" s="235">
        <f t="shared" si="4"/>
        <v>16</v>
      </c>
      <c r="B26" s="235" t="s">
        <v>820</v>
      </c>
      <c r="C26" s="365">
        <v>0</v>
      </c>
      <c r="D26" s="366">
        <v>295</v>
      </c>
      <c r="E26" s="367">
        <f t="shared" si="0"/>
        <v>0</v>
      </c>
      <c r="F26" s="367">
        <f t="shared" si="1"/>
        <v>0</v>
      </c>
      <c r="G26" s="367">
        <v>0</v>
      </c>
      <c r="H26" s="367">
        <v>0</v>
      </c>
      <c r="I26" s="367">
        <f t="shared" si="2"/>
        <v>0</v>
      </c>
      <c r="J26" s="367">
        <f t="shared" si="3"/>
        <v>0</v>
      </c>
      <c r="K26" s="367">
        <v>0</v>
      </c>
      <c r="L26" s="367">
        <v>0</v>
      </c>
      <c r="M26" s="367">
        <v>0</v>
      </c>
      <c r="N26" s="367">
        <v>0</v>
      </c>
    </row>
    <row r="27" spans="1:14" x14ac:dyDescent="0.2">
      <c r="A27" s="235">
        <f t="shared" si="4"/>
        <v>17</v>
      </c>
      <c r="B27" s="235" t="s">
        <v>821</v>
      </c>
      <c r="C27" s="365">
        <v>25</v>
      </c>
      <c r="D27" s="366">
        <v>295</v>
      </c>
      <c r="E27" s="367">
        <f t="shared" si="0"/>
        <v>1.10625</v>
      </c>
      <c r="F27" s="367">
        <f t="shared" si="1"/>
        <v>1.10625</v>
      </c>
      <c r="G27" s="367">
        <v>0</v>
      </c>
      <c r="H27" s="367">
        <v>0</v>
      </c>
      <c r="I27" s="367">
        <f t="shared" si="2"/>
        <v>0.22125</v>
      </c>
      <c r="J27" s="367">
        <f t="shared" si="3"/>
        <v>0.22125</v>
      </c>
      <c r="K27" s="367">
        <v>0</v>
      </c>
      <c r="L27" s="367">
        <v>0</v>
      </c>
      <c r="M27" s="367">
        <v>0</v>
      </c>
      <c r="N27" s="367">
        <v>0</v>
      </c>
    </row>
    <row r="28" spans="1:14" x14ac:dyDescent="0.2">
      <c r="A28" s="235">
        <f t="shared" si="4"/>
        <v>18</v>
      </c>
      <c r="B28" s="235" t="s">
        <v>822</v>
      </c>
      <c r="C28" s="365">
        <v>0</v>
      </c>
      <c r="D28" s="366">
        <v>295</v>
      </c>
      <c r="E28" s="367">
        <f t="shared" si="0"/>
        <v>0</v>
      </c>
      <c r="F28" s="367">
        <f t="shared" si="1"/>
        <v>0</v>
      </c>
      <c r="G28" s="367">
        <v>0</v>
      </c>
      <c r="H28" s="367">
        <v>0</v>
      </c>
      <c r="I28" s="367">
        <f t="shared" si="2"/>
        <v>0</v>
      </c>
      <c r="J28" s="367">
        <f t="shared" si="3"/>
        <v>0</v>
      </c>
      <c r="K28" s="367">
        <v>0</v>
      </c>
      <c r="L28" s="367">
        <v>0</v>
      </c>
      <c r="M28" s="367">
        <v>0</v>
      </c>
      <c r="N28" s="367">
        <v>0</v>
      </c>
    </row>
    <row r="29" spans="1:14" x14ac:dyDescent="0.2">
      <c r="A29" s="235">
        <f t="shared" si="4"/>
        <v>19</v>
      </c>
      <c r="B29" s="235" t="s">
        <v>848</v>
      </c>
      <c r="C29" s="365">
        <v>0</v>
      </c>
      <c r="D29" s="366">
        <v>295</v>
      </c>
      <c r="E29" s="367">
        <f t="shared" si="0"/>
        <v>0</v>
      </c>
      <c r="F29" s="367">
        <f t="shared" si="1"/>
        <v>0</v>
      </c>
      <c r="G29" s="367">
        <v>0</v>
      </c>
      <c r="H29" s="367">
        <v>0</v>
      </c>
      <c r="I29" s="367">
        <f t="shared" si="2"/>
        <v>0</v>
      </c>
      <c r="J29" s="367">
        <f t="shared" si="3"/>
        <v>0</v>
      </c>
      <c r="K29" s="367">
        <v>0</v>
      </c>
      <c r="L29" s="367">
        <v>0</v>
      </c>
      <c r="M29" s="367">
        <v>0</v>
      </c>
      <c r="N29" s="367">
        <v>0</v>
      </c>
    </row>
    <row r="30" spans="1:14" x14ac:dyDescent="0.2">
      <c r="A30" s="235">
        <f t="shared" si="4"/>
        <v>20</v>
      </c>
      <c r="B30" s="235" t="s">
        <v>823</v>
      </c>
      <c r="C30" s="365">
        <v>349</v>
      </c>
      <c r="D30" s="366">
        <v>295</v>
      </c>
      <c r="E30" s="367">
        <f t="shared" si="0"/>
        <v>15.443249999999999</v>
      </c>
      <c r="F30" s="367">
        <f t="shared" si="1"/>
        <v>15.443249999999999</v>
      </c>
      <c r="G30" s="367">
        <v>0</v>
      </c>
      <c r="H30" s="367">
        <v>0</v>
      </c>
      <c r="I30" s="367">
        <f t="shared" si="2"/>
        <v>3.0886499999999999</v>
      </c>
      <c r="J30" s="367">
        <f t="shared" si="3"/>
        <v>3.0886499999999999</v>
      </c>
      <c r="K30" s="367">
        <v>0</v>
      </c>
      <c r="L30" s="367">
        <v>0</v>
      </c>
      <c r="M30" s="367">
        <v>0</v>
      </c>
      <c r="N30" s="367">
        <v>0</v>
      </c>
    </row>
    <row r="31" spans="1:14" x14ac:dyDescent="0.2">
      <c r="A31" s="235">
        <f t="shared" si="4"/>
        <v>21</v>
      </c>
      <c r="B31" s="235" t="s">
        <v>824</v>
      </c>
      <c r="C31" s="365">
        <v>0</v>
      </c>
      <c r="D31" s="366">
        <v>295</v>
      </c>
      <c r="E31" s="367">
        <f t="shared" si="0"/>
        <v>0</v>
      </c>
      <c r="F31" s="367">
        <f t="shared" si="1"/>
        <v>0</v>
      </c>
      <c r="G31" s="367">
        <v>0</v>
      </c>
      <c r="H31" s="367">
        <v>0</v>
      </c>
      <c r="I31" s="367">
        <f t="shared" si="2"/>
        <v>0</v>
      </c>
      <c r="J31" s="367">
        <f t="shared" si="3"/>
        <v>0</v>
      </c>
      <c r="K31" s="367">
        <v>0</v>
      </c>
      <c r="L31" s="367">
        <v>0</v>
      </c>
      <c r="M31" s="367">
        <v>0</v>
      </c>
      <c r="N31" s="367">
        <v>0</v>
      </c>
    </row>
    <row r="32" spans="1:14" x14ac:dyDescent="0.2">
      <c r="A32" s="235">
        <f t="shared" si="4"/>
        <v>22</v>
      </c>
      <c r="B32" s="235" t="s">
        <v>825</v>
      </c>
      <c r="C32" s="365">
        <v>0</v>
      </c>
      <c r="D32" s="366">
        <v>295</v>
      </c>
      <c r="E32" s="367">
        <f t="shared" si="0"/>
        <v>0</v>
      </c>
      <c r="F32" s="367">
        <f t="shared" si="1"/>
        <v>0</v>
      </c>
      <c r="G32" s="367">
        <v>0</v>
      </c>
      <c r="H32" s="367">
        <v>0</v>
      </c>
      <c r="I32" s="367">
        <f t="shared" si="2"/>
        <v>0</v>
      </c>
      <c r="J32" s="367">
        <f t="shared" si="3"/>
        <v>0</v>
      </c>
      <c r="K32" s="367">
        <v>0</v>
      </c>
      <c r="L32" s="367">
        <v>0</v>
      </c>
      <c r="M32" s="367">
        <v>0</v>
      </c>
      <c r="N32" s="367">
        <v>0</v>
      </c>
    </row>
    <row r="33" spans="1:14" x14ac:dyDescent="0.2">
      <c r="A33" s="235">
        <f t="shared" si="4"/>
        <v>23</v>
      </c>
      <c r="B33" s="235" t="s">
        <v>826</v>
      </c>
      <c r="C33" s="365">
        <v>0</v>
      </c>
      <c r="D33" s="366">
        <v>295</v>
      </c>
      <c r="E33" s="367">
        <f t="shared" si="0"/>
        <v>0</v>
      </c>
      <c r="F33" s="367">
        <f t="shared" si="1"/>
        <v>0</v>
      </c>
      <c r="G33" s="367">
        <v>0</v>
      </c>
      <c r="H33" s="367">
        <v>0</v>
      </c>
      <c r="I33" s="367">
        <f t="shared" si="2"/>
        <v>0</v>
      </c>
      <c r="J33" s="367">
        <f t="shared" si="3"/>
        <v>0</v>
      </c>
      <c r="K33" s="367">
        <v>0</v>
      </c>
      <c r="L33" s="367">
        <v>0</v>
      </c>
      <c r="M33" s="367">
        <v>0</v>
      </c>
      <c r="N33" s="367">
        <v>0</v>
      </c>
    </row>
    <row r="34" spans="1:14" x14ac:dyDescent="0.2">
      <c r="A34" s="235">
        <f t="shared" si="4"/>
        <v>24</v>
      </c>
      <c r="B34" s="235" t="s">
        <v>827</v>
      </c>
      <c r="C34" s="365">
        <v>0</v>
      </c>
      <c r="D34" s="366">
        <v>295</v>
      </c>
      <c r="E34" s="367">
        <f t="shared" si="0"/>
        <v>0</v>
      </c>
      <c r="F34" s="367">
        <f t="shared" si="1"/>
        <v>0</v>
      </c>
      <c r="G34" s="367">
        <v>0</v>
      </c>
      <c r="H34" s="367">
        <v>0</v>
      </c>
      <c r="I34" s="367">
        <f t="shared" si="2"/>
        <v>0</v>
      </c>
      <c r="J34" s="367">
        <f t="shared" si="3"/>
        <v>0</v>
      </c>
      <c r="K34" s="367">
        <v>0</v>
      </c>
      <c r="L34" s="367">
        <v>0</v>
      </c>
      <c r="M34" s="367">
        <v>0</v>
      </c>
      <c r="N34" s="367">
        <v>0</v>
      </c>
    </row>
    <row r="35" spans="1:14" x14ac:dyDescent="0.2">
      <c r="A35" s="235">
        <f t="shared" si="4"/>
        <v>25</v>
      </c>
      <c r="B35" s="235" t="s">
        <v>828</v>
      </c>
      <c r="C35" s="365">
        <v>0</v>
      </c>
      <c r="D35" s="366">
        <v>295</v>
      </c>
      <c r="E35" s="367">
        <f t="shared" si="0"/>
        <v>0</v>
      </c>
      <c r="F35" s="367">
        <f t="shared" si="1"/>
        <v>0</v>
      </c>
      <c r="G35" s="367">
        <v>0</v>
      </c>
      <c r="H35" s="367">
        <v>0</v>
      </c>
      <c r="I35" s="367">
        <f t="shared" si="2"/>
        <v>0</v>
      </c>
      <c r="J35" s="367">
        <f t="shared" si="3"/>
        <v>0</v>
      </c>
      <c r="K35" s="367">
        <v>0</v>
      </c>
      <c r="L35" s="367">
        <v>0</v>
      </c>
      <c r="M35" s="367">
        <v>0</v>
      </c>
      <c r="N35" s="367">
        <v>0</v>
      </c>
    </row>
    <row r="36" spans="1:14" x14ac:dyDescent="0.2">
      <c r="A36" s="235">
        <f t="shared" si="4"/>
        <v>26</v>
      </c>
      <c r="B36" s="235" t="s">
        <v>829</v>
      </c>
      <c r="C36" s="365">
        <v>0</v>
      </c>
      <c r="D36" s="366">
        <v>295</v>
      </c>
      <c r="E36" s="367">
        <f t="shared" si="0"/>
        <v>0</v>
      </c>
      <c r="F36" s="367">
        <f t="shared" si="1"/>
        <v>0</v>
      </c>
      <c r="G36" s="367">
        <v>0</v>
      </c>
      <c r="H36" s="367">
        <v>0</v>
      </c>
      <c r="I36" s="367">
        <f t="shared" si="2"/>
        <v>0</v>
      </c>
      <c r="J36" s="367">
        <f t="shared" si="3"/>
        <v>0</v>
      </c>
      <c r="K36" s="367">
        <v>0</v>
      </c>
      <c r="L36" s="367">
        <v>0</v>
      </c>
      <c r="M36" s="367">
        <v>0</v>
      </c>
      <c r="N36" s="367">
        <v>0</v>
      </c>
    </row>
    <row r="37" spans="1:14" x14ac:dyDescent="0.2">
      <c r="A37" s="235">
        <f t="shared" si="4"/>
        <v>27</v>
      </c>
      <c r="B37" s="235" t="s">
        <v>830</v>
      </c>
      <c r="C37" s="365">
        <v>0</v>
      </c>
      <c r="D37" s="366">
        <v>295</v>
      </c>
      <c r="E37" s="367">
        <f t="shared" si="0"/>
        <v>0</v>
      </c>
      <c r="F37" s="367">
        <f t="shared" si="1"/>
        <v>0</v>
      </c>
      <c r="G37" s="367">
        <v>0</v>
      </c>
      <c r="H37" s="367">
        <v>0</v>
      </c>
      <c r="I37" s="367">
        <f t="shared" si="2"/>
        <v>0</v>
      </c>
      <c r="J37" s="367">
        <f t="shared" si="3"/>
        <v>0</v>
      </c>
      <c r="K37" s="367">
        <v>0</v>
      </c>
      <c r="L37" s="367">
        <v>0</v>
      </c>
      <c r="M37" s="367">
        <v>0</v>
      </c>
      <c r="N37" s="367">
        <v>0</v>
      </c>
    </row>
    <row r="38" spans="1:14" x14ac:dyDescent="0.2">
      <c r="A38" s="235">
        <f t="shared" si="4"/>
        <v>28</v>
      </c>
      <c r="B38" s="168" t="s">
        <v>831</v>
      </c>
      <c r="C38" s="365">
        <v>0</v>
      </c>
      <c r="D38" s="366">
        <v>295</v>
      </c>
      <c r="E38" s="367">
        <f t="shared" si="0"/>
        <v>0</v>
      </c>
      <c r="F38" s="367">
        <f t="shared" si="1"/>
        <v>0</v>
      </c>
      <c r="G38" s="367">
        <v>0</v>
      </c>
      <c r="H38" s="367">
        <v>0</v>
      </c>
      <c r="I38" s="367">
        <f t="shared" si="2"/>
        <v>0</v>
      </c>
      <c r="J38" s="367">
        <f t="shared" si="3"/>
        <v>0</v>
      </c>
      <c r="K38" s="367">
        <v>0</v>
      </c>
      <c r="L38" s="367">
        <v>0</v>
      </c>
      <c r="M38" s="367">
        <v>0</v>
      </c>
      <c r="N38" s="367">
        <v>0</v>
      </c>
    </row>
    <row r="39" spans="1:14" x14ac:dyDescent="0.2">
      <c r="A39" s="235">
        <f t="shared" si="4"/>
        <v>29</v>
      </c>
      <c r="B39" s="168" t="s">
        <v>832</v>
      </c>
      <c r="C39" s="365">
        <v>0</v>
      </c>
      <c r="D39" s="366">
        <v>295</v>
      </c>
      <c r="E39" s="367">
        <f t="shared" si="0"/>
        <v>0</v>
      </c>
      <c r="F39" s="367">
        <f t="shared" si="1"/>
        <v>0</v>
      </c>
      <c r="G39" s="367">
        <v>0</v>
      </c>
      <c r="H39" s="367">
        <v>0</v>
      </c>
      <c r="I39" s="367">
        <f t="shared" si="2"/>
        <v>0</v>
      </c>
      <c r="J39" s="367">
        <f t="shared" si="3"/>
        <v>0</v>
      </c>
      <c r="K39" s="367">
        <v>0</v>
      </c>
      <c r="L39" s="367">
        <v>0</v>
      </c>
      <c r="M39" s="367">
        <v>0</v>
      </c>
      <c r="N39" s="367">
        <v>0</v>
      </c>
    </row>
    <row r="40" spans="1:14" x14ac:dyDescent="0.2">
      <c r="A40" s="235">
        <f t="shared" si="4"/>
        <v>30</v>
      </c>
      <c r="B40" s="168" t="s">
        <v>833</v>
      </c>
      <c r="C40" s="365">
        <v>0</v>
      </c>
      <c r="D40" s="366">
        <v>295</v>
      </c>
      <c r="E40" s="367">
        <f t="shared" si="0"/>
        <v>0</v>
      </c>
      <c r="F40" s="367">
        <f t="shared" si="1"/>
        <v>0</v>
      </c>
      <c r="G40" s="367">
        <v>0</v>
      </c>
      <c r="H40" s="367">
        <v>0</v>
      </c>
      <c r="I40" s="367">
        <f t="shared" si="2"/>
        <v>0</v>
      </c>
      <c r="J40" s="367">
        <f t="shared" si="3"/>
        <v>0</v>
      </c>
      <c r="K40" s="367">
        <v>0</v>
      </c>
      <c r="L40" s="367">
        <v>0</v>
      </c>
      <c r="M40" s="367">
        <v>0</v>
      </c>
      <c r="N40" s="367">
        <v>0</v>
      </c>
    </row>
    <row r="41" spans="1:14" x14ac:dyDescent="0.2">
      <c r="A41" s="235">
        <f t="shared" si="4"/>
        <v>31</v>
      </c>
      <c r="B41" s="168" t="s">
        <v>834</v>
      </c>
      <c r="C41" s="365">
        <v>0</v>
      </c>
      <c r="D41" s="366">
        <v>295</v>
      </c>
      <c r="E41" s="367">
        <f t="shared" si="0"/>
        <v>0</v>
      </c>
      <c r="F41" s="367">
        <f t="shared" si="1"/>
        <v>0</v>
      </c>
      <c r="G41" s="367">
        <v>0</v>
      </c>
      <c r="H41" s="367">
        <v>0</v>
      </c>
      <c r="I41" s="367">
        <f t="shared" si="2"/>
        <v>0</v>
      </c>
      <c r="J41" s="367">
        <f t="shared" si="3"/>
        <v>0</v>
      </c>
      <c r="K41" s="367">
        <v>0</v>
      </c>
      <c r="L41" s="367">
        <v>0</v>
      </c>
      <c r="M41" s="367">
        <v>0</v>
      </c>
      <c r="N41" s="367">
        <v>0</v>
      </c>
    </row>
    <row r="42" spans="1:14" x14ac:dyDescent="0.2">
      <c r="A42" s="176"/>
      <c r="B42" s="176" t="s">
        <v>835</v>
      </c>
      <c r="C42" s="228">
        <f>SUM(C11:C41)</f>
        <v>2335</v>
      </c>
      <c r="D42" s="228">
        <v>295</v>
      </c>
      <c r="E42" s="368">
        <f t="shared" ref="E42:N42" si="5">SUM(E11:E41)</f>
        <v>103.32374999999999</v>
      </c>
      <c r="F42" s="368">
        <f t="shared" si="5"/>
        <v>103.32374999999999</v>
      </c>
      <c r="G42" s="368">
        <f t="shared" si="5"/>
        <v>0</v>
      </c>
      <c r="H42" s="368">
        <f t="shared" si="5"/>
        <v>0</v>
      </c>
      <c r="I42" s="368">
        <f t="shared" si="5"/>
        <v>20.664750000000002</v>
      </c>
      <c r="J42" s="368">
        <f t="shared" si="5"/>
        <v>20.664750000000002</v>
      </c>
      <c r="K42" s="368">
        <f t="shared" si="5"/>
        <v>0</v>
      </c>
      <c r="L42" s="368">
        <f t="shared" si="5"/>
        <v>0</v>
      </c>
      <c r="M42" s="368">
        <f t="shared" si="5"/>
        <v>0</v>
      </c>
      <c r="N42" s="368">
        <f t="shared" si="5"/>
        <v>0</v>
      </c>
    </row>
    <row r="43" spans="1:14" x14ac:dyDescent="0.2">
      <c r="A43" s="150" t="s">
        <v>10</v>
      </c>
      <c r="B43" s="150"/>
      <c r="C43" s="150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</row>
    <row r="44" spans="1:14" x14ac:dyDescent="0.2">
      <c r="A44" s="150"/>
      <c r="B44" s="150"/>
      <c r="C44" s="150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</row>
    <row r="45" spans="1:14" x14ac:dyDescent="0.2">
      <c r="A45" s="150"/>
      <c r="B45" s="150"/>
      <c r="C45" s="150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</row>
    <row r="46" spans="1:14" x14ac:dyDescent="0.2">
      <c r="A46" s="150"/>
      <c r="B46" s="150"/>
      <c r="C46" s="148"/>
      <c r="D46" s="148"/>
      <c r="E46" s="148"/>
      <c r="F46" s="150"/>
      <c r="G46" s="150"/>
      <c r="H46" s="150"/>
      <c r="I46" s="150"/>
      <c r="J46" s="150"/>
      <c r="K46" s="150"/>
      <c r="L46" s="150"/>
      <c r="M46" s="150"/>
      <c r="N46" s="150"/>
    </row>
    <row r="47" spans="1:14" x14ac:dyDescent="0.2">
      <c r="A47" s="148"/>
      <c r="B47" s="148"/>
      <c r="C47" s="148"/>
      <c r="D47" s="148"/>
    </row>
    <row r="48" spans="1:14" ht="14.25" x14ac:dyDescent="0.2">
      <c r="A48" s="148"/>
      <c r="B48" s="148"/>
      <c r="C48" s="148"/>
      <c r="D48" s="148"/>
      <c r="I48" s="847" t="s">
        <v>868</v>
      </c>
      <c r="J48" s="847"/>
      <c r="K48" s="847"/>
      <c r="L48" s="847"/>
      <c r="M48" s="847"/>
      <c r="N48" s="847"/>
    </row>
    <row r="49" spans="1:14" ht="14.25" x14ac:dyDescent="0.2">
      <c r="A49" s="148"/>
      <c r="B49" s="148"/>
      <c r="C49" s="148"/>
      <c r="D49" s="148"/>
      <c r="I49" s="847" t="s">
        <v>869</v>
      </c>
      <c r="J49" s="847"/>
      <c r="K49" s="847"/>
      <c r="L49" s="847"/>
      <c r="M49" s="847"/>
      <c r="N49" s="847"/>
    </row>
  </sheetData>
  <mergeCells count="16">
    <mergeCell ref="I48:N48"/>
    <mergeCell ref="I49:N49"/>
    <mergeCell ref="C8:C9"/>
    <mergeCell ref="A7:B7"/>
    <mergeCell ref="H7:N7"/>
    <mergeCell ref="A8:A9"/>
    <mergeCell ref="B8:B9"/>
    <mergeCell ref="D8:D9"/>
    <mergeCell ref="E8:H8"/>
    <mergeCell ref="I8:N8"/>
    <mergeCell ref="A6:N6"/>
    <mergeCell ref="D1:E1"/>
    <mergeCell ref="M1:N1"/>
    <mergeCell ref="A2:N2"/>
    <mergeCell ref="A3:N3"/>
    <mergeCell ref="A4:N5"/>
  </mergeCells>
  <printOptions horizontalCentered="1"/>
  <pageMargins left="0.42" right="0.34" top="0.47" bottom="0" header="0.31496062992125984" footer="0.31496062992125984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topLeftCell="C4" zoomScaleSheetLayoutView="80" workbookViewId="0">
      <selection activeCell="M46" sqref="M46"/>
    </sheetView>
  </sheetViews>
  <sheetFormatPr defaultColWidth="9.140625" defaultRowHeight="12.75" x14ac:dyDescent="0.2"/>
  <cols>
    <col min="1" max="1" width="7.28515625" style="116" customWidth="1"/>
    <col min="2" max="2" width="26" style="116" customWidth="1"/>
    <col min="3" max="5" width="9.28515625" style="116" bestFit="1" customWidth="1"/>
    <col min="6" max="6" width="16" style="116" customWidth="1"/>
    <col min="7" max="9" width="10.7109375" style="116" customWidth="1"/>
    <col min="10" max="10" width="12.7109375" style="116" bestFit="1" customWidth="1"/>
    <col min="11" max="11" width="10.5703125" style="116" bestFit="1" customWidth="1"/>
    <col min="12" max="13" width="9.42578125" style="116" bestFit="1" customWidth="1"/>
    <col min="14" max="14" width="12.7109375" style="116" bestFit="1" customWidth="1"/>
    <col min="15" max="15" width="10.5703125" style="116" bestFit="1" customWidth="1"/>
    <col min="16" max="17" width="9.28515625" style="116" bestFit="1" customWidth="1"/>
    <col min="18" max="18" width="12.7109375" style="116" bestFit="1" customWidth="1"/>
    <col min="19" max="21" width="8.85546875" style="116" customWidth="1"/>
    <col min="22" max="22" width="11.7109375" style="116" bestFit="1" customWidth="1"/>
    <col min="23" max="16384" width="9.140625" style="116"/>
  </cols>
  <sheetData>
    <row r="1" spans="1:24" ht="15" x14ac:dyDescent="0.2">
      <c r="V1" s="117" t="s">
        <v>551</v>
      </c>
    </row>
    <row r="2" spans="1:24" ht="15.75" x14ac:dyDescent="0.25">
      <c r="A2" s="619" t="s">
        <v>0</v>
      </c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619"/>
      <c r="Q2" s="619"/>
      <c r="R2" s="619"/>
      <c r="S2" s="619"/>
      <c r="T2" s="619"/>
      <c r="U2" s="619"/>
      <c r="V2" s="619"/>
    </row>
    <row r="3" spans="1:24" ht="20.25" x14ac:dyDescent="0.3">
      <c r="A3" s="620" t="s">
        <v>646</v>
      </c>
      <c r="B3" s="620"/>
      <c r="C3" s="620"/>
      <c r="D3" s="620"/>
      <c r="E3" s="620"/>
      <c r="F3" s="620"/>
      <c r="G3" s="620"/>
      <c r="H3" s="620"/>
      <c r="I3" s="620"/>
      <c r="J3" s="620"/>
      <c r="K3" s="620"/>
      <c r="L3" s="620"/>
      <c r="M3" s="620"/>
      <c r="N3" s="620"/>
      <c r="O3" s="620"/>
      <c r="P3" s="620"/>
      <c r="Q3" s="620"/>
      <c r="R3" s="620"/>
      <c r="S3" s="620"/>
      <c r="T3" s="620"/>
      <c r="U3" s="620"/>
      <c r="V3" s="620"/>
      <c r="W3" s="77"/>
      <c r="X3" s="77"/>
    </row>
    <row r="4" spans="1:24" ht="18" x14ac:dyDescent="0.25"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</row>
    <row r="5" spans="1:24" ht="15.75" x14ac:dyDescent="0.25">
      <c r="B5" s="635" t="s">
        <v>649</v>
      </c>
      <c r="C5" s="635"/>
      <c r="D5" s="635"/>
      <c r="E5" s="635"/>
      <c r="F5" s="635"/>
      <c r="G5" s="635"/>
      <c r="H5" s="635"/>
      <c r="I5" s="635"/>
      <c r="J5" s="635"/>
      <c r="K5" s="635"/>
      <c r="L5" s="635"/>
      <c r="M5" s="635"/>
      <c r="N5" s="635"/>
      <c r="O5" s="635"/>
      <c r="P5" s="635"/>
      <c r="Q5" s="635"/>
      <c r="R5" s="635"/>
      <c r="S5" s="635"/>
      <c r="T5" s="54"/>
      <c r="U5" s="605" t="s">
        <v>258</v>
      </c>
      <c r="V5" s="606"/>
    </row>
    <row r="6" spans="1:24" ht="15" x14ac:dyDescent="0.2">
      <c r="K6" s="53"/>
      <c r="L6" s="53"/>
      <c r="M6" s="53"/>
      <c r="N6" s="53"/>
      <c r="O6" s="53"/>
      <c r="P6" s="53"/>
      <c r="Q6" s="53"/>
      <c r="R6" s="53"/>
    </row>
    <row r="7" spans="1:24" s="5" customFormat="1" x14ac:dyDescent="0.2">
      <c r="A7" s="21" t="s">
        <v>883</v>
      </c>
      <c r="B7" s="21"/>
      <c r="T7" s="5" t="s">
        <v>894</v>
      </c>
    </row>
    <row r="8" spans="1:24" ht="35.25" customHeight="1" x14ac:dyDescent="0.2">
      <c r="A8" s="607" t="s">
        <v>2</v>
      </c>
      <c r="B8" s="607" t="s">
        <v>145</v>
      </c>
      <c r="C8" s="608" t="s">
        <v>146</v>
      </c>
      <c r="D8" s="608"/>
      <c r="E8" s="608"/>
      <c r="F8" s="608" t="s">
        <v>147</v>
      </c>
      <c r="G8" s="607" t="s">
        <v>176</v>
      </c>
      <c r="H8" s="607"/>
      <c r="I8" s="607"/>
      <c r="J8" s="607"/>
      <c r="K8" s="607"/>
      <c r="L8" s="607"/>
      <c r="M8" s="607"/>
      <c r="N8" s="607"/>
      <c r="O8" s="607" t="s">
        <v>177</v>
      </c>
      <c r="P8" s="607"/>
      <c r="Q8" s="607"/>
      <c r="R8" s="607"/>
      <c r="S8" s="607"/>
      <c r="T8" s="607"/>
      <c r="U8" s="607"/>
      <c r="V8" s="607"/>
    </row>
    <row r="9" spans="1:24" ht="15" x14ac:dyDescent="0.2">
      <c r="A9" s="607"/>
      <c r="B9" s="607"/>
      <c r="C9" s="608" t="s">
        <v>259</v>
      </c>
      <c r="D9" s="608" t="s">
        <v>39</v>
      </c>
      <c r="E9" s="608" t="s">
        <v>40</v>
      </c>
      <c r="F9" s="608"/>
      <c r="G9" s="607" t="s">
        <v>178</v>
      </c>
      <c r="H9" s="607"/>
      <c r="I9" s="607"/>
      <c r="J9" s="607"/>
      <c r="K9" s="607" t="s">
        <v>162</v>
      </c>
      <c r="L9" s="607"/>
      <c r="M9" s="607"/>
      <c r="N9" s="607"/>
      <c r="O9" s="607" t="s">
        <v>148</v>
      </c>
      <c r="P9" s="607"/>
      <c r="Q9" s="607"/>
      <c r="R9" s="607"/>
      <c r="S9" s="607" t="s">
        <v>161</v>
      </c>
      <c r="T9" s="607"/>
      <c r="U9" s="607"/>
      <c r="V9" s="607"/>
    </row>
    <row r="10" spans="1:24" x14ac:dyDescent="0.2">
      <c r="A10" s="607"/>
      <c r="B10" s="607"/>
      <c r="C10" s="608"/>
      <c r="D10" s="608"/>
      <c r="E10" s="608"/>
      <c r="F10" s="608"/>
      <c r="G10" s="629" t="s">
        <v>149</v>
      </c>
      <c r="H10" s="630"/>
      <c r="I10" s="631"/>
      <c r="J10" s="609" t="s">
        <v>150</v>
      </c>
      <c r="K10" s="612" t="s">
        <v>149</v>
      </c>
      <c r="L10" s="613"/>
      <c r="M10" s="614"/>
      <c r="N10" s="609" t="s">
        <v>150</v>
      </c>
      <c r="O10" s="612" t="s">
        <v>149</v>
      </c>
      <c r="P10" s="613"/>
      <c r="Q10" s="614"/>
      <c r="R10" s="609" t="s">
        <v>150</v>
      </c>
      <c r="S10" s="612" t="s">
        <v>149</v>
      </c>
      <c r="T10" s="613"/>
      <c r="U10" s="614"/>
      <c r="V10" s="609" t="s">
        <v>150</v>
      </c>
    </row>
    <row r="11" spans="1:24" ht="15" customHeight="1" x14ac:dyDescent="0.2">
      <c r="A11" s="607"/>
      <c r="B11" s="607"/>
      <c r="C11" s="608"/>
      <c r="D11" s="608"/>
      <c r="E11" s="608"/>
      <c r="F11" s="608"/>
      <c r="G11" s="632"/>
      <c r="H11" s="633"/>
      <c r="I11" s="634"/>
      <c r="J11" s="610"/>
      <c r="K11" s="615"/>
      <c r="L11" s="616"/>
      <c r="M11" s="617"/>
      <c r="N11" s="610"/>
      <c r="O11" s="615"/>
      <c r="P11" s="616"/>
      <c r="Q11" s="617"/>
      <c r="R11" s="610"/>
      <c r="S11" s="615"/>
      <c r="T11" s="616"/>
      <c r="U11" s="617"/>
      <c r="V11" s="610"/>
    </row>
    <row r="12" spans="1:24" ht="15" x14ac:dyDescent="0.2">
      <c r="A12" s="607"/>
      <c r="B12" s="607"/>
      <c r="C12" s="608"/>
      <c r="D12" s="608"/>
      <c r="E12" s="608"/>
      <c r="F12" s="608"/>
      <c r="G12" s="120" t="s">
        <v>259</v>
      </c>
      <c r="H12" s="120" t="s">
        <v>39</v>
      </c>
      <c r="I12" s="121" t="s">
        <v>40</v>
      </c>
      <c r="J12" s="611"/>
      <c r="K12" s="119" t="s">
        <v>259</v>
      </c>
      <c r="L12" s="119" t="s">
        <v>39</v>
      </c>
      <c r="M12" s="119" t="s">
        <v>40</v>
      </c>
      <c r="N12" s="611"/>
      <c r="O12" s="119" t="s">
        <v>259</v>
      </c>
      <c r="P12" s="119" t="s">
        <v>39</v>
      </c>
      <c r="Q12" s="119" t="s">
        <v>40</v>
      </c>
      <c r="R12" s="611"/>
      <c r="S12" s="119" t="s">
        <v>259</v>
      </c>
      <c r="T12" s="119" t="s">
        <v>39</v>
      </c>
      <c r="U12" s="119" t="s">
        <v>40</v>
      </c>
      <c r="V12" s="611"/>
    </row>
    <row r="13" spans="1:24" ht="15" x14ac:dyDescent="0.2">
      <c r="A13" s="119">
        <v>1</v>
      </c>
      <c r="B13" s="119">
        <v>2</v>
      </c>
      <c r="C13" s="119">
        <v>3</v>
      </c>
      <c r="D13" s="119">
        <v>4</v>
      </c>
      <c r="E13" s="119">
        <v>5</v>
      </c>
      <c r="F13" s="119">
        <v>6</v>
      </c>
      <c r="G13" s="119">
        <v>7</v>
      </c>
      <c r="H13" s="119">
        <v>8</v>
      </c>
      <c r="I13" s="119">
        <v>9</v>
      </c>
      <c r="J13" s="119">
        <v>10</v>
      </c>
      <c r="K13" s="119">
        <v>11</v>
      </c>
      <c r="L13" s="119">
        <v>12</v>
      </c>
      <c r="M13" s="119">
        <v>13</v>
      </c>
      <c r="N13" s="119">
        <v>14</v>
      </c>
      <c r="O13" s="119">
        <v>15</v>
      </c>
      <c r="P13" s="119">
        <v>16</v>
      </c>
      <c r="Q13" s="119">
        <v>17</v>
      </c>
      <c r="R13" s="119">
        <v>18</v>
      </c>
      <c r="S13" s="119">
        <v>19</v>
      </c>
      <c r="T13" s="119">
        <v>20</v>
      </c>
      <c r="U13" s="119">
        <v>21</v>
      </c>
      <c r="V13" s="119">
        <v>22</v>
      </c>
    </row>
    <row r="14" spans="1:24" ht="15.75" x14ac:dyDescent="0.2">
      <c r="A14" s="621" t="s">
        <v>211</v>
      </c>
      <c r="B14" s="622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</row>
    <row r="15" spans="1:24" ht="15.75" x14ac:dyDescent="0.2">
      <c r="A15" s="330">
        <v>1</v>
      </c>
      <c r="B15" s="328" t="s">
        <v>870</v>
      </c>
      <c r="C15" s="313">
        <v>3415.49</v>
      </c>
      <c r="D15" s="313" t="s">
        <v>7</v>
      </c>
      <c r="E15" s="313" t="s">
        <v>7</v>
      </c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3"/>
      <c r="U15" s="313"/>
      <c r="V15" s="327"/>
    </row>
    <row r="16" spans="1:24" ht="15" x14ac:dyDescent="0.2">
      <c r="A16" s="119">
        <v>2</v>
      </c>
      <c r="B16" s="122" t="s">
        <v>210</v>
      </c>
      <c r="C16" s="308">
        <v>5114.7637919999997</v>
      </c>
      <c r="D16" s="308">
        <v>1342.0350000000001</v>
      </c>
      <c r="E16" s="308">
        <v>700.72120799999993</v>
      </c>
      <c r="F16" s="495">
        <v>42856</v>
      </c>
      <c r="G16" s="310">
        <v>11098.04</v>
      </c>
      <c r="H16" s="310">
        <v>5150.6499999999996</v>
      </c>
      <c r="I16" s="310">
        <v>2938.31</v>
      </c>
      <c r="J16" s="306">
        <v>42847</v>
      </c>
      <c r="K16" s="308">
        <v>11098.04</v>
      </c>
      <c r="L16" s="308">
        <v>5150.6499999999996</v>
      </c>
      <c r="M16" s="308">
        <v>2938.31</v>
      </c>
      <c r="N16" s="306">
        <v>42858</v>
      </c>
      <c r="O16" s="310">
        <v>11098.04</v>
      </c>
      <c r="P16" s="310">
        <v>5150.6499999999996</v>
      </c>
      <c r="Q16" s="310">
        <v>2938.31</v>
      </c>
      <c r="R16" s="306">
        <v>42863</v>
      </c>
      <c r="S16" s="123" t="s">
        <v>7</v>
      </c>
      <c r="T16" s="123" t="s">
        <v>7</v>
      </c>
      <c r="U16" s="123" t="s">
        <v>7</v>
      </c>
      <c r="V16" s="626" t="s">
        <v>863</v>
      </c>
    </row>
    <row r="17" spans="1:22" ht="15" x14ac:dyDescent="0.2">
      <c r="A17" s="119">
        <v>3</v>
      </c>
      <c r="B17" s="122" t="s">
        <v>151</v>
      </c>
      <c r="C17" s="308">
        <v>4504.5525600000001</v>
      </c>
      <c r="D17" s="308">
        <v>1181.9250000000002</v>
      </c>
      <c r="E17" s="308">
        <v>617.12243999999998</v>
      </c>
      <c r="F17" s="306">
        <v>42915</v>
      </c>
      <c r="G17" s="310">
        <v>5548.79</v>
      </c>
      <c r="H17" s="310">
        <v>2575.34</v>
      </c>
      <c r="I17" s="310">
        <v>1469.16</v>
      </c>
      <c r="J17" s="306">
        <v>42943</v>
      </c>
      <c r="K17" s="308">
        <v>5548.79</v>
      </c>
      <c r="L17" s="308">
        <v>2575.34</v>
      </c>
      <c r="M17" s="308">
        <v>1469.16</v>
      </c>
      <c r="N17" s="306">
        <v>42976</v>
      </c>
      <c r="O17" s="310">
        <v>5548.79</v>
      </c>
      <c r="P17" s="310">
        <v>2575.34</v>
      </c>
      <c r="Q17" s="310">
        <v>1469.16</v>
      </c>
      <c r="R17" s="306">
        <v>42978</v>
      </c>
      <c r="S17" s="123" t="s">
        <v>7</v>
      </c>
      <c r="T17" s="123" t="s">
        <v>7</v>
      </c>
      <c r="U17" s="123" t="s">
        <v>7</v>
      </c>
      <c r="V17" s="627"/>
    </row>
    <row r="18" spans="1:22" ht="28.5" x14ac:dyDescent="0.2">
      <c r="A18" s="290">
        <v>4</v>
      </c>
      <c r="B18" s="329" t="s">
        <v>152</v>
      </c>
      <c r="C18" s="309">
        <v>8040.0074759999989</v>
      </c>
      <c r="D18" s="309">
        <v>2109.57375</v>
      </c>
      <c r="E18" s="309">
        <v>1101.4787739999997</v>
      </c>
      <c r="F18" s="307" t="s">
        <v>862</v>
      </c>
      <c r="G18" s="309">
        <v>0</v>
      </c>
      <c r="H18" s="309">
        <v>0</v>
      </c>
      <c r="I18" s="309">
        <v>0</v>
      </c>
      <c r="J18" s="307" t="s">
        <v>7</v>
      </c>
      <c r="K18" s="309">
        <v>0</v>
      </c>
      <c r="L18" s="309">
        <v>0</v>
      </c>
      <c r="M18" s="309">
        <v>0</v>
      </c>
      <c r="N18" s="307" t="s">
        <v>7</v>
      </c>
      <c r="O18" s="309">
        <v>0</v>
      </c>
      <c r="P18" s="309">
        <v>0</v>
      </c>
      <c r="Q18" s="309">
        <v>0</v>
      </c>
      <c r="R18" s="307" t="s">
        <v>7</v>
      </c>
      <c r="S18" s="123" t="s">
        <v>7</v>
      </c>
      <c r="T18" s="123" t="s">
        <v>7</v>
      </c>
      <c r="U18" s="123" t="s">
        <v>7</v>
      </c>
      <c r="V18" s="627"/>
    </row>
    <row r="19" spans="1:22" ht="15" x14ac:dyDescent="0.2">
      <c r="A19" s="464"/>
      <c r="B19" s="465" t="s">
        <v>929</v>
      </c>
      <c r="C19" s="309">
        <v>8750.4500000000007</v>
      </c>
      <c r="D19" s="309">
        <v>0</v>
      </c>
      <c r="E19" s="309">
        <v>0</v>
      </c>
      <c r="F19" s="466">
        <v>42847</v>
      </c>
      <c r="G19" s="309">
        <v>8750.4500000000007</v>
      </c>
      <c r="H19" s="309">
        <v>0</v>
      </c>
      <c r="I19" s="309">
        <v>0</v>
      </c>
      <c r="J19" s="466">
        <v>42847</v>
      </c>
      <c r="K19" s="309">
        <v>8750.4500000000007</v>
      </c>
      <c r="L19" s="309">
        <v>0</v>
      </c>
      <c r="M19" s="309">
        <v>0</v>
      </c>
      <c r="N19" s="466">
        <v>42847</v>
      </c>
      <c r="O19" s="309">
        <v>8750.4500000000007</v>
      </c>
      <c r="P19" s="309">
        <v>0</v>
      </c>
      <c r="Q19" s="309">
        <v>0</v>
      </c>
      <c r="R19" s="466">
        <v>42847</v>
      </c>
      <c r="S19" s="123"/>
      <c r="T19" s="123"/>
      <c r="U19" s="123"/>
      <c r="V19" s="627"/>
    </row>
    <row r="20" spans="1:22" ht="15" x14ac:dyDescent="0.2">
      <c r="A20" s="623" t="s">
        <v>212</v>
      </c>
      <c r="B20" s="624"/>
      <c r="C20" s="308"/>
      <c r="D20" s="308"/>
      <c r="E20" s="308"/>
      <c r="F20" s="123"/>
      <c r="G20" s="310"/>
      <c r="H20" s="310"/>
      <c r="I20" s="310"/>
      <c r="J20" s="123"/>
      <c r="K20" s="310"/>
      <c r="L20" s="310"/>
      <c r="M20" s="310"/>
      <c r="N20" s="123"/>
      <c r="O20" s="310"/>
      <c r="P20" s="310"/>
      <c r="Q20" s="310"/>
      <c r="R20" s="123"/>
      <c r="S20" s="123" t="s">
        <v>7</v>
      </c>
      <c r="T20" s="123" t="s">
        <v>7</v>
      </c>
      <c r="U20" s="123" t="s">
        <v>7</v>
      </c>
      <c r="V20" s="627"/>
    </row>
    <row r="21" spans="1:22" ht="15" x14ac:dyDescent="0.2">
      <c r="A21" s="119">
        <v>4</v>
      </c>
      <c r="B21" s="122" t="s">
        <v>200</v>
      </c>
      <c r="C21" s="308">
        <v>0</v>
      </c>
      <c r="D21" s="308">
        <v>0</v>
      </c>
      <c r="E21" s="308">
        <v>0</v>
      </c>
      <c r="F21" s="123" t="s">
        <v>7</v>
      </c>
      <c r="G21" s="308">
        <v>0</v>
      </c>
      <c r="H21" s="308">
        <v>0</v>
      </c>
      <c r="I21" s="308">
        <v>0</v>
      </c>
      <c r="J21" s="123" t="s">
        <v>7</v>
      </c>
      <c r="K21" s="308">
        <v>0</v>
      </c>
      <c r="L21" s="308">
        <v>0</v>
      </c>
      <c r="M21" s="308">
        <v>0</v>
      </c>
      <c r="N21" s="123" t="s">
        <v>7</v>
      </c>
      <c r="O21" s="308">
        <v>0</v>
      </c>
      <c r="P21" s="308">
        <v>0</v>
      </c>
      <c r="Q21" s="308">
        <v>0</v>
      </c>
      <c r="R21" s="123" t="s">
        <v>7</v>
      </c>
      <c r="S21" s="123" t="s">
        <v>7</v>
      </c>
      <c r="T21" s="123" t="s">
        <v>7</v>
      </c>
      <c r="U21" s="123" t="s">
        <v>7</v>
      </c>
      <c r="V21" s="627"/>
    </row>
    <row r="22" spans="1:22" ht="15" x14ac:dyDescent="0.2">
      <c r="A22" s="119">
        <v>5</v>
      </c>
      <c r="B22" s="122" t="s">
        <v>130</v>
      </c>
      <c r="C22" s="308">
        <v>0</v>
      </c>
      <c r="D22" s="308">
        <v>0</v>
      </c>
      <c r="E22" s="308">
        <v>0</v>
      </c>
      <c r="F22" s="123" t="s">
        <v>7</v>
      </c>
      <c r="G22" s="308">
        <v>0</v>
      </c>
      <c r="H22" s="308">
        <v>0</v>
      </c>
      <c r="I22" s="308">
        <v>0</v>
      </c>
      <c r="J22" s="123" t="s">
        <v>7</v>
      </c>
      <c r="K22" s="308">
        <v>0</v>
      </c>
      <c r="L22" s="308">
        <v>0</v>
      </c>
      <c r="M22" s="308">
        <v>0</v>
      </c>
      <c r="N22" s="123" t="s">
        <v>7</v>
      </c>
      <c r="O22" s="308">
        <v>0</v>
      </c>
      <c r="P22" s="308">
        <v>0</v>
      </c>
      <c r="Q22" s="308">
        <v>0</v>
      </c>
      <c r="R22" s="123" t="s">
        <v>7</v>
      </c>
      <c r="S22" s="123" t="s">
        <v>7</v>
      </c>
      <c r="T22" s="123" t="s">
        <v>7</v>
      </c>
      <c r="U22" s="123" t="s">
        <v>7</v>
      </c>
      <c r="V22" s="628"/>
    </row>
    <row r="23" spans="1:22" x14ac:dyDescent="0.2">
      <c r="P23" s="116">
        <f>28780+8750</f>
        <v>37530</v>
      </c>
    </row>
    <row r="25" spans="1:22" ht="14.25" x14ac:dyDescent="0.2">
      <c r="A25" s="625" t="s">
        <v>163</v>
      </c>
      <c r="B25" s="625"/>
      <c r="C25" s="625"/>
      <c r="D25" s="625"/>
      <c r="E25" s="625"/>
      <c r="F25" s="625"/>
      <c r="G25" s="625"/>
      <c r="H25" s="625"/>
      <c r="I25" s="625"/>
      <c r="J25" s="625"/>
      <c r="K25" s="625"/>
      <c r="L25" s="625"/>
      <c r="M25" s="625"/>
      <c r="N25" s="625"/>
      <c r="O25" s="625"/>
      <c r="P25" s="625"/>
      <c r="Q25" s="625"/>
      <c r="R25" s="625"/>
      <c r="S25" s="625"/>
      <c r="T25" s="625"/>
      <c r="U25" s="625"/>
      <c r="V25" s="625"/>
    </row>
    <row r="26" spans="1:22" ht="14.25" x14ac:dyDescent="0.2">
      <c r="A26" s="124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</row>
    <row r="27" spans="1:22" ht="14.25" x14ac:dyDescent="0.2">
      <c r="A27" s="312"/>
      <c r="B27" s="312"/>
      <c r="C27" s="312"/>
      <c r="D27" s="312"/>
      <c r="E27" s="312"/>
      <c r="F27" s="312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2"/>
      <c r="R27" s="312"/>
      <c r="S27" s="312"/>
      <c r="T27" s="312"/>
      <c r="U27" s="312"/>
      <c r="V27" s="312"/>
    </row>
    <row r="28" spans="1:22" ht="14.25" x14ac:dyDescent="0.2">
      <c r="A28" s="312"/>
      <c r="B28" s="312"/>
      <c r="C28" s="312"/>
      <c r="D28" s="312"/>
      <c r="E28" s="312"/>
      <c r="F28" s="312"/>
      <c r="G28" s="312"/>
      <c r="H28" s="312"/>
      <c r="I28" s="312"/>
      <c r="J28" s="312"/>
      <c r="K28" s="312"/>
      <c r="L28" s="312"/>
      <c r="M28" s="312"/>
      <c r="N28" s="312"/>
      <c r="O28" s="312"/>
      <c r="P28" s="312"/>
      <c r="Q28" s="312"/>
      <c r="R28" s="312"/>
      <c r="S28" s="312"/>
      <c r="T28" s="312"/>
      <c r="U28" s="312"/>
      <c r="V28" s="312"/>
    </row>
    <row r="29" spans="1:22" ht="14.25" x14ac:dyDescent="0.2">
      <c r="A29" s="312"/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2"/>
      <c r="R29" s="312"/>
      <c r="S29" s="312"/>
      <c r="T29" s="312"/>
      <c r="U29" s="312"/>
      <c r="V29" s="312"/>
    </row>
    <row r="30" spans="1:22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</row>
    <row r="33" spans="18:22" ht="15.75" x14ac:dyDescent="0.25">
      <c r="R33" s="618" t="s">
        <v>868</v>
      </c>
      <c r="S33" s="618"/>
      <c r="T33" s="618"/>
      <c r="U33" s="618"/>
      <c r="V33" s="618"/>
    </row>
    <row r="34" spans="18:22" ht="15.75" x14ac:dyDescent="0.25">
      <c r="R34" s="618" t="s">
        <v>869</v>
      </c>
      <c r="S34" s="618"/>
      <c r="T34" s="618"/>
      <c r="U34" s="618"/>
      <c r="V34" s="618"/>
    </row>
  </sheetData>
  <mergeCells count="31">
    <mergeCell ref="A2:V2"/>
    <mergeCell ref="A3:V3"/>
    <mergeCell ref="A14:B14"/>
    <mergeCell ref="A20:B20"/>
    <mergeCell ref="A25:V25"/>
    <mergeCell ref="V16:V22"/>
    <mergeCell ref="A8:A12"/>
    <mergeCell ref="B8:B12"/>
    <mergeCell ref="C8:E8"/>
    <mergeCell ref="F8:F12"/>
    <mergeCell ref="G8:N8"/>
    <mergeCell ref="G10:I11"/>
    <mergeCell ref="O9:R9"/>
    <mergeCell ref="K10:M11"/>
    <mergeCell ref="R10:R12"/>
    <mergeCell ref="B5:S5"/>
    <mergeCell ref="R34:V34"/>
    <mergeCell ref="R33:V33"/>
    <mergeCell ref="S9:V9"/>
    <mergeCell ref="J10:J12"/>
    <mergeCell ref="O10:Q11"/>
    <mergeCell ref="N10:N12"/>
    <mergeCell ref="U5:V5"/>
    <mergeCell ref="O8:V8"/>
    <mergeCell ref="C9:C12"/>
    <mergeCell ref="D9:D12"/>
    <mergeCell ref="E9:E12"/>
    <mergeCell ref="G9:J9"/>
    <mergeCell ref="V10:V12"/>
    <mergeCell ref="S10:U11"/>
    <mergeCell ref="K9:N9"/>
  </mergeCells>
  <printOptions horizontalCentered="1"/>
  <pageMargins left="0.24" right="0.26" top="0.61" bottom="0" header="0.31496062992125984" footer="0.31496062992125984"/>
  <pageSetup paperSize="9" scale="59" orientation="landscape" r:id="rId1"/>
  <colBreaks count="1" manualBreakCount="1">
    <brk id="22" max="1048575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opLeftCell="A8" zoomScaleSheetLayoutView="100" workbookViewId="0">
      <selection activeCell="M46" sqref="M46"/>
    </sheetView>
  </sheetViews>
  <sheetFormatPr defaultColWidth="9.140625" defaultRowHeight="12.75" x14ac:dyDescent="0.2"/>
  <cols>
    <col min="1" max="1" width="5.5703125" style="325" customWidth="1"/>
    <col min="2" max="2" width="19.28515625" style="325" customWidth="1"/>
    <col min="3" max="3" width="10.28515625" style="325" customWidth="1"/>
    <col min="4" max="4" width="12.85546875" style="325" customWidth="1"/>
    <col min="5" max="5" width="8.7109375" style="325" customWidth="1"/>
    <col min="6" max="7" width="8" style="325" customWidth="1"/>
    <col min="8" max="10" width="8.140625" style="325" customWidth="1"/>
    <col min="11" max="11" width="8.42578125" style="325" customWidth="1"/>
    <col min="12" max="12" width="8.140625" style="325" customWidth="1"/>
    <col min="13" max="13" width="11.28515625" style="325" customWidth="1"/>
    <col min="14" max="14" width="11.85546875" style="325" customWidth="1"/>
    <col min="15" max="16384" width="9.140625" style="325"/>
  </cols>
  <sheetData>
    <row r="1" spans="1:14" ht="12.75" customHeight="1" x14ac:dyDescent="0.2">
      <c r="A1" s="148"/>
      <c r="B1" s="148"/>
      <c r="C1" s="148"/>
      <c r="D1" s="844"/>
      <c r="E1" s="844"/>
      <c r="F1" s="148"/>
      <c r="G1" s="148"/>
      <c r="H1" s="148"/>
      <c r="I1" s="148"/>
      <c r="J1" s="148"/>
      <c r="K1" s="148"/>
      <c r="L1" s="148"/>
      <c r="M1" s="846" t="s">
        <v>741</v>
      </c>
      <c r="N1" s="846"/>
    </row>
    <row r="2" spans="1:14" ht="15.75" x14ac:dyDescent="0.25">
      <c r="A2" s="842" t="s">
        <v>0</v>
      </c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  <c r="M2" s="842"/>
      <c r="N2" s="842"/>
    </row>
    <row r="3" spans="1:14" ht="18" x14ac:dyDescent="0.25">
      <c r="A3" s="843" t="s">
        <v>646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</row>
    <row r="4" spans="1:14" ht="9.75" customHeight="1" x14ac:dyDescent="0.2">
      <c r="A4" s="862" t="s">
        <v>738</v>
      </c>
      <c r="B4" s="862"/>
      <c r="C4" s="862"/>
      <c r="D4" s="862"/>
      <c r="E4" s="862"/>
      <c r="F4" s="862"/>
      <c r="G4" s="862"/>
      <c r="H4" s="862"/>
      <c r="I4" s="862"/>
      <c r="J4" s="862"/>
      <c r="K4" s="862"/>
      <c r="L4" s="862"/>
      <c r="M4" s="862"/>
      <c r="N4" s="862"/>
    </row>
    <row r="5" spans="1:14" s="406" customFormat="1" ht="18.75" customHeight="1" x14ac:dyDescent="0.2">
      <c r="A5" s="862"/>
      <c r="B5" s="862"/>
      <c r="C5" s="862"/>
      <c r="D5" s="862"/>
      <c r="E5" s="862"/>
      <c r="F5" s="862"/>
      <c r="G5" s="862"/>
      <c r="H5" s="862"/>
      <c r="I5" s="862"/>
      <c r="J5" s="862"/>
      <c r="K5" s="862"/>
      <c r="L5" s="862"/>
      <c r="M5" s="862"/>
      <c r="N5" s="862"/>
    </row>
    <row r="6" spans="1:14" x14ac:dyDescent="0.2">
      <c r="A6" s="845"/>
      <c r="B6" s="845"/>
      <c r="C6" s="845"/>
      <c r="D6" s="845"/>
      <c r="E6" s="845"/>
      <c r="F6" s="845"/>
      <c r="G6" s="845"/>
      <c r="H6" s="845"/>
      <c r="I6" s="845"/>
      <c r="J6" s="845"/>
      <c r="K6" s="845"/>
      <c r="L6" s="845"/>
      <c r="M6" s="845"/>
      <c r="N6" s="845"/>
    </row>
    <row r="7" spans="1:14" x14ac:dyDescent="0.2">
      <c r="A7" s="853" t="s">
        <v>883</v>
      </c>
      <c r="B7" s="853"/>
      <c r="C7" s="148"/>
      <c r="D7" s="215"/>
      <c r="E7" s="148"/>
      <c r="F7" s="148"/>
      <c r="G7" s="148"/>
      <c r="H7" s="849"/>
      <c r="I7" s="849"/>
      <c r="J7" s="849"/>
      <c r="K7" s="849"/>
      <c r="L7" s="849"/>
      <c r="M7" s="849"/>
      <c r="N7" s="849"/>
    </row>
    <row r="8" spans="1:14" ht="24.75" customHeight="1" x14ac:dyDescent="0.2">
      <c r="A8" s="771" t="s">
        <v>2</v>
      </c>
      <c r="B8" s="771" t="s">
        <v>3</v>
      </c>
      <c r="C8" s="860" t="s">
        <v>497</v>
      </c>
      <c r="D8" s="854" t="s">
        <v>80</v>
      </c>
      <c r="E8" s="850" t="s">
        <v>81</v>
      </c>
      <c r="F8" s="851"/>
      <c r="G8" s="851"/>
      <c r="H8" s="852"/>
      <c r="I8" s="771" t="s">
        <v>731</v>
      </c>
      <c r="J8" s="771"/>
      <c r="K8" s="771"/>
      <c r="L8" s="771"/>
      <c r="M8" s="771"/>
      <c r="N8" s="771"/>
    </row>
    <row r="9" spans="1:14" ht="44.45" customHeight="1" x14ac:dyDescent="0.2">
      <c r="A9" s="771"/>
      <c r="B9" s="771"/>
      <c r="C9" s="861"/>
      <c r="D9" s="855"/>
      <c r="E9" s="209" t="s">
        <v>179</v>
      </c>
      <c r="F9" s="209" t="s">
        <v>112</v>
      </c>
      <c r="G9" s="209" t="s">
        <v>113</v>
      </c>
      <c r="H9" s="209" t="s">
        <v>445</v>
      </c>
      <c r="I9" s="209" t="s">
        <v>16</v>
      </c>
      <c r="J9" s="209" t="s">
        <v>732</v>
      </c>
      <c r="K9" s="209" t="s">
        <v>733</v>
      </c>
      <c r="L9" s="209" t="s">
        <v>734</v>
      </c>
      <c r="M9" s="209" t="s">
        <v>735</v>
      </c>
      <c r="N9" s="209" t="s">
        <v>736</v>
      </c>
    </row>
    <row r="10" spans="1:14" s="407" customFormat="1" x14ac:dyDescent="0.2">
      <c r="A10" s="209">
        <v>1</v>
      </c>
      <c r="B10" s="209">
        <v>2</v>
      </c>
      <c r="C10" s="209">
        <v>3</v>
      </c>
      <c r="D10" s="209">
        <v>8</v>
      </c>
      <c r="E10" s="209">
        <v>9</v>
      </c>
      <c r="F10" s="209">
        <v>10</v>
      </c>
      <c r="G10" s="209">
        <v>11</v>
      </c>
      <c r="H10" s="209">
        <v>12</v>
      </c>
      <c r="I10" s="209">
        <v>13</v>
      </c>
      <c r="J10" s="209">
        <v>14</v>
      </c>
      <c r="K10" s="209">
        <v>15</v>
      </c>
      <c r="L10" s="209">
        <v>16</v>
      </c>
      <c r="M10" s="209">
        <v>17</v>
      </c>
      <c r="N10" s="209">
        <v>18</v>
      </c>
    </row>
    <row r="11" spans="1:14" s="407" customFormat="1" x14ac:dyDescent="0.2">
      <c r="A11" s="235">
        <v>1</v>
      </c>
      <c r="B11" s="235" t="s">
        <v>844</v>
      </c>
      <c r="C11" s="864" t="s">
        <v>849</v>
      </c>
      <c r="D11" s="865"/>
      <c r="E11" s="865"/>
      <c r="F11" s="865"/>
      <c r="G11" s="865"/>
      <c r="H11" s="865"/>
      <c r="I11" s="865"/>
      <c r="J11" s="865"/>
      <c r="K11" s="865"/>
      <c r="L11" s="865"/>
      <c r="M11" s="865"/>
      <c r="N11" s="866"/>
    </row>
    <row r="12" spans="1:14" s="407" customFormat="1" x14ac:dyDescent="0.2">
      <c r="A12" s="235">
        <f>A11+1</f>
        <v>2</v>
      </c>
      <c r="B12" s="235" t="s">
        <v>809</v>
      </c>
      <c r="C12" s="867"/>
      <c r="D12" s="868"/>
      <c r="E12" s="868"/>
      <c r="F12" s="868"/>
      <c r="G12" s="868"/>
      <c r="H12" s="868"/>
      <c r="I12" s="868"/>
      <c r="J12" s="868"/>
      <c r="K12" s="868"/>
      <c r="L12" s="868"/>
      <c r="M12" s="868"/>
      <c r="N12" s="869"/>
    </row>
    <row r="13" spans="1:14" s="407" customFormat="1" x14ac:dyDescent="0.2">
      <c r="A13" s="235">
        <f t="shared" ref="A13:A41" si="0">A12+1</f>
        <v>3</v>
      </c>
      <c r="B13" s="235" t="s">
        <v>845</v>
      </c>
      <c r="C13" s="867"/>
      <c r="D13" s="868"/>
      <c r="E13" s="868"/>
      <c r="F13" s="868"/>
      <c r="G13" s="868"/>
      <c r="H13" s="868"/>
      <c r="I13" s="868"/>
      <c r="J13" s="868"/>
      <c r="K13" s="868"/>
      <c r="L13" s="868"/>
      <c r="M13" s="868"/>
      <c r="N13" s="869"/>
    </row>
    <row r="14" spans="1:14" s="407" customFormat="1" x14ac:dyDescent="0.2">
      <c r="A14" s="235">
        <f t="shared" si="0"/>
        <v>4</v>
      </c>
      <c r="B14" s="235" t="s">
        <v>810</v>
      </c>
      <c r="C14" s="867"/>
      <c r="D14" s="868"/>
      <c r="E14" s="868"/>
      <c r="F14" s="868"/>
      <c r="G14" s="868"/>
      <c r="H14" s="868"/>
      <c r="I14" s="868"/>
      <c r="J14" s="868"/>
      <c r="K14" s="868"/>
      <c r="L14" s="868"/>
      <c r="M14" s="868"/>
      <c r="N14" s="869"/>
    </row>
    <row r="15" spans="1:14" s="407" customFormat="1" x14ac:dyDescent="0.2">
      <c r="A15" s="235">
        <f t="shared" si="0"/>
        <v>5</v>
      </c>
      <c r="B15" s="235" t="s">
        <v>811</v>
      </c>
      <c r="C15" s="867"/>
      <c r="D15" s="868"/>
      <c r="E15" s="868"/>
      <c r="F15" s="868"/>
      <c r="G15" s="868"/>
      <c r="H15" s="868"/>
      <c r="I15" s="868"/>
      <c r="J15" s="868"/>
      <c r="K15" s="868"/>
      <c r="L15" s="868"/>
      <c r="M15" s="868"/>
      <c r="N15" s="869"/>
    </row>
    <row r="16" spans="1:14" s="407" customFormat="1" x14ac:dyDescent="0.2">
      <c r="A16" s="235">
        <f t="shared" si="0"/>
        <v>6</v>
      </c>
      <c r="B16" s="235" t="s">
        <v>812</v>
      </c>
      <c r="C16" s="867"/>
      <c r="D16" s="868"/>
      <c r="E16" s="868"/>
      <c r="F16" s="868"/>
      <c r="G16" s="868"/>
      <c r="H16" s="868"/>
      <c r="I16" s="868"/>
      <c r="J16" s="868"/>
      <c r="K16" s="868"/>
      <c r="L16" s="868"/>
      <c r="M16" s="868"/>
      <c r="N16" s="869"/>
    </row>
    <row r="17" spans="1:14" s="407" customFormat="1" x14ac:dyDescent="0.2">
      <c r="A17" s="235">
        <f t="shared" si="0"/>
        <v>7</v>
      </c>
      <c r="B17" s="235" t="s">
        <v>813</v>
      </c>
      <c r="C17" s="867"/>
      <c r="D17" s="868"/>
      <c r="E17" s="868"/>
      <c r="F17" s="868"/>
      <c r="G17" s="868"/>
      <c r="H17" s="868"/>
      <c r="I17" s="868"/>
      <c r="J17" s="868"/>
      <c r="K17" s="868"/>
      <c r="L17" s="868"/>
      <c r="M17" s="868"/>
      <c r="N17" s="869"/>
    </row>
    <row r="18" spans="1:14" s="407" customFormat="1" x14ac:dyDescent="0.2">
      <c r="A18" s="235">
        <f t="shared" si="0"/>
        <v>8</v>
      </c>
      <c r="B18" s="235" t="s">
        <v>814</v>
      </c>
      <c r="C18" s="867"/>
      <c r="D18" s="868"/>
      <c r="E18" s="868"/>
      <c r="F18" s="868"/>
      <c r="G18" s="868"/>
      <c r="H18" s="868"/>
      <c r="I18" s="868"/>
      <c r="J18" s="868"/>
      <c r="K18" s="868"/>
      <c r="L18" s="868"/>
      <c r="M18" s="868"/>
      <c r="N18" s="869"/>
    </row>
    <row r="19" spans="1:14" s="407" customFormat="1" x14ac:dyDescent="0.2">
      <c r="A19" s="235">
        <f t="shared" si="0"/>
        <v>9</v>
      </c>
      <c r="B19" s="235" t="s">
        <v>815</v>
      </c>
      <c r="C19" s="867"/>
      <c r="D19" s="868"/>
      <c r="E19" s="868"/>
      <c r="F19" s="868"/>
      <c r="G19" s="868"/>
      <c r="H19" s="868"/>
      <c r="I19" s="868"/>
      <c r="J19" s="868"/>
      <c r="K19" s="868"/>
      <c r="L19" s="868"/>
      <c r="M19" s="868"/>
      <c r="N19" s="869"/>
    </row>
    <row r="20" spans="1:14" s="407" customFormat="1" x14ac:dyDescent="0.2">
      <c r="A20" s="235">
        <f t="shared" si="0"/>
        <v>10</v>
      </c>
      <c r="B20" s="235" t="s">
        <v>816</v>
      </c>
      <c r="C20" s="867"/>
      <c r="D20" s="868"/>
      <c r="E20" s="868"/>
      <c r="F20" s="868"/>
      <c r="G20" s="868"/>
      <c r="H20" s="868"/>
      <c r="I20" s="868"/>
      <c r="J20" s="868"/>
      <c r="K20" s="868"/>
      <c r="L20" s="868"/>
      <c r="M20" s="868"/>
      <c r="N20" s="869"/>
    </row>
    <row r="21" spans="1:14" s="407" customFormat="1" x14ac:dyDescent="0.2">
      <c r="A21" s="235">
        <f t="shared" si="0"/>
        <v>11</v>
      </c>
      <c r="B21" s="235" t="s">
        <v>846</v>
      </c>
      <c r="C21" s="867"/>
      <c r="D21" s="868"/>
      <c r="E21" s="868"/>
      <c r="F21" s="868"/>
      <c r="G21" s="868"/>
      <c r="H21" s="868"/>
      <c r="I21" s="868"/>
      <c r="J21" s="868"/>
      <c r="K21" s="868"/>
      <c r="L21" s="868"/>
      <c r="M21" s="868"/>
      <c r="N21" s="869"/>
    </row>
    <row r="22" spans="1:14" s="407" customFormat="1" x14ac:dyDescent="0.2">
      <c r="A22" s="235">
        <f t="shared" si="0"/>
        <v>12</v>
      </c>
      <c r="B22" s="235" t="s">
        <v>817</v>
      </c>
      <c r="C22" s="867"/>
      <c r="D22" s="868"/>
      <c r="E22" s="868"/>
      <c r="F22" s="868"/>
      <c r="G22" s="868"/>
      <c r="H22" s="868"/>
      <c r="I22" s="868"/>
      <c r="J22" s="868"/>
      <c r="K22" s="868"/>
      <c r="L22" s="868"/>
      <c r="M22" s="868"/>
      <c r="N22" s="869"/>
    </row>
    <row r="23" spans="1:14" s="407" customFormat="1" x14ac:dyDescent="0.2">
      <c r="A23" s="235">
        <f t="shared" si="0"/>
        <v>13</v>
      </c>
      <c r="B23" s="235" t="s">
        <v>818</v>
      </c>
      <c r="C23" s="867"/>
      <c r="D23" s="868"/>
      <c r="E23" s="868"/>
      <c r="F23" s="868"/>
      <c r="G23" s="868"/>
      <c r="H23" s="868"/>
      <c r="I23" s="868"/>
      <c r="J23" s="868"/>
      <c r="K23" s="868"/>
      <c r="L23" s="868"/>
      <c r="M23" s="868"/>
      <c r="N23" s="869"/>
    </row>
    <row r="24" spans="1:14" s="407" customFormat="1" x14ac:dyDescent="0.2">
      <c r="A24" s="235">
        <f t="shared" si="0"/>
        <v>14</v>
      </c>
      <c r="B24" s="235" t="s">
        <v>847</v>
      </c>
      <c r="C24" s="867"/>
      <c r="D24" s="868"/>
      <c r="E24" s="868"/>
      <c r="F24" s="868"/>
      <c r="G24" s="868"/>
      <c r="H24" s="868"/>
      <c r="I24" s="868"/>
      <c r="J24" s="868"/>
      <c r="K24" s="868"/>
      <c r="L24" s="868"/>
      <c r="M24" s="868"/>
      <c r="N24" s="869"/>
    </row>
    <row r="25" spans="1:14" s="407" customFormat="1" x14ac:dyDescent="0.2">
      <c r="A25" s="235">
        <f t="shared" si="0"/>
        <v>15</v>
      </c>
      <c r="B25" s="235" t="s">
        <v>819</v>
      </c>
      <c r="C25" s="867"/>
      <c r="D25" s="868"/>
      <c r="E25" s="868"/>
      <c r="F25" s="868"/>
      <c r="G25" s="868"/>
      <c r="H25" s="868"/>
      <c r="I25" s="868"/>
      <c r="J25" s="868"/>
      <c r="K25" s="868"/>
      <c r="L25" s="868"/>
      <c r="M25" s="868"/>
      <c r="N25" s="869"/>
    </row>
    <row r="26" spans="1:14" x14ac:dyDescent="0.2">
      <c r="A26" s="235">
        <f t="shared" si="0"/>
        <v>16</v>
      </c>
      <c r="B26" s="235" t="s">
        <v>820</v>
      </c>
      <c r="C26" s="867"/>
      <c r="D26" s="868"/>
      <c r="E26" s="868"/>
      <c r="F26" s="868"/>
      <c r="G26" s="868"/>
      <c r="H26" s="868"/>
      <c r="I26" s="868"/>
      <c r="J26" s="868"/>
      <c r="K26" s="868"/>
      <c r="L26" s="868"/>
      <c r="M26" s="868"/>
      <c r="N26" s="869"/>
    </row>
    <row r="27" spans="1:14" x14ac:dyDescent="0.2">
      <c r="A27" s="235">
        <f t="shared" si="0"/>
        <v>17</v>
      </c>
      <c r="B27" s="235" t="s">
        <v>821</v>
      </c>
      <c r="C27" s="867"/>
      <c r="D27" s="868"/>
      <c r="E27" s="868"/>
      <c r="F27" s="868"/>
      <c r="G27" s="868"/>
      <c r="H27" s="868"/>
      <c r="I27" s="868"/>
      <c r="J27" s="868"/>
      <c r="K27" s="868"/>
      <c r="L27" s="868"/>
      <c r="M27" s="868"/>
      <c r="N27" s="869"/>
    </row>
    <row r="28" spans="1:14" x14ac:dyDescent="0.2">
      <c r="A28" s="235">
        <f t="shared" si="0"/>
        <v>18</v>
      </c>
      <c r="B28" s="235" t="s">
        <v>822</v>
      </c>
      <c r="C28" s="867"/>
      <c r="D28" s="868"/>
      <c r="E28" s="868"/>
      <c r="F28" s="868"/>
      <c r="G28" s="868"/>
      <c r="H28" s="868"/>
      <c r="I28" s="868"/>
      <c r="J28" s="868"/>
      <c r="K28" s="868"/>
      <c r="L28" s="868"/>
      <c r="M28" s="868"/>
      <c r="N28" s="869"/>
    </row>
    <row r="29" spans="1:14" x14ac:dyDescent="0.2">
      <c r="A29" s="235">
        <f t="shared" si="0"/>
        <v>19</v>
      </c>
      <c r="B29" s="235" t="s">
        <v>848</v>
      </c>
      <c r="C29" s="867"/>
      <c r="D29" s="868"/>
      <c r="E29" s="868"/>
      <c r="F29" s="868"/>
      <c r="G29" s="868"/>
      <c r="H29" s="868"/>
      <c r="I29" s="868"/>
      <c r="J29" s="868"/>
      <c r="K29" s="868"/>
      <c r="L29" s="868"/>
      <c r="M29" s="868"/>
      <c r="N29" s="869"/>
    </row>
    <row r="30" spans="1:14" x14ac:dyDescent="0.2">
      <c r="A30" s="235">
        <f t="shared" si="0"/>
        <v>20</v>
      </c>
      <c r="B30" s="235" t="s">
        <v>823</v>
      </c>
      <c r="C30" s="867"/>
      <c r="D30" s="868"/>
      <c r="E30" s="868"/>
      <c r="F30" s="868"/>
      <c r="G30" s="868"/>
      <c r="H30" s="868"/>
      <c r="I30" s="868"/>
      <c r="J30" s="868"/>
      <c r="K30" s="868"/>
      <c r="L30" s="868"/>
      <c r="M30" s="868"/>
      <c r="N30" s="869"/>
    </row>
    <row r="31" spans="1:14" x14ac:dyDescent="0.2">
      <c r="A31" s="235">
        <f t="shared" si="0"/>
        <v>21</v>
      </c>
      <c r="B31" s="235" t="s">
        <v>824</v>
      </c>
      <c r="C31" s="867"/>
      <c r="D31" s="868"/>
      <c r="E31" s="868"/>
      <c r="F31" s="868"/>
      <c r="G31" s="868"/>
      <c r="H31" s="868"/>
      <c r="I31" s="868"/>
      <c r="J31" s="868"/>
      <c r="K31" s="868"/>
      <c r="L31" s="868"/>
      <c r="M31" s="868"/>
      <c r="N31" s="869"/>
    </row>
    <row r="32" spans="1:14" x14ac:dyDescent="0.2">
      <c r="A32" s="235">
        <f t="shared" si="0"/>
        <v>22</v>
      </c>
      <c r="B32" s="235" t="s">
        <v>825</v>
      </c>
      <c r="C32" s="867"/>
      <c r="D32" s="868"/>
      <c r="E32" s="868"/>
      <c r="F32" s="868"/>
      <c r="G32" s="868"/>
      <c r="H32" s="868"/>
      <c r="I32" s="868"/>
      <c r="J32" s="868"/>
      <c r="K32" s="868"/>
      <c r="L32" s="868"/>
      <c r="M32" s="868"/>
      <c r="N32" s="869"/>
    </row>
    <row r="33" spans="1:14" x14ac:dyDescent="0.2">
      <c r="A33" s="235">
        <f t="shared" si="0"/>
        <v>23</v>
      </c>
      <c r="B33" s="235" t="s">
        <v>826</v>
      </c>
      <c r="C33" s="867"/>
      <c r="D33" s="868"/>
      <c r="E33" s="868"/>
      <c r="F33" s="868"/>
      <c r="G33" s="868"/>
      <c r="H33" s="868"/>
      <c r="I33" s="868"/>
      <c r="J33" s="868"/>
      <c r="K33" s="868"/>
      <c r="L33" s="868"/>
      <c r="M33" s="868"/>
      <c r="N33" s="869"/>
    </row>
    <row r="34" spans="1:14" x14ac:dyDescent="0.2">
      <c r="A34" s="235">
        <f t="shared" si="0"/>
        <v>24</v>
      </c>
      <c r="B34" s="235" t="s">
        <v>827</v>
      </c>
      <c r="C34" s="867"/>
      <c r="D34" s="868"/>
      <c r="E34" s="868"/>
      <c r="F34" s="868"/>
      <c r="G34" s="868"/>
      <c r="H34" s="868"/>
      <c r="I34" s="868"/>
      <c r="J34" s="868"/>
      <c r="K34" s="868"/>
      <c r="L34" s="868"/>
      <c r="M34" s="868"/>
      <c r="N34" s="869"/>
    </row>
    <row r="35" spans="1:14" x14ac:dyDescent="0.2">
      <c r="A35" s="235">
        <f t="shared" si="0"/>
        <v>25</v>
      </c>
      <c r="B35" s="235" t="s">
        <v>828</v>
      </c>
      <c r="C35" s="867"/>
      <c r="D35" s="868"/>
      <c r="E35" s="868"/>
      <c r="F35" s="868"/>
      <c r="G35" s="868"/>
      <c r="H35" s="868"/>
      <c r="I35" s="868"/>
      <c r="J35" s="868"/>
      <c r="K35" s="868"/>
      <c r="L35" s="868"/>
      <c r="M35" s="868"/>
      <c r="N35" s="869"/>
    </row>
    <row r="36" spans="1:14" x14ac:dyDescent="0.2">
      <c r="A36" s="235">
        <f t="shared" si="0"/>
        <v>26</v>
      </c>
      <c r="B36" s="235" t="s">
        <v>829</v>
      </c>
      <c r="C36" s="867"/>
      <c r="D36" s="868"/>
      <c r="E36" s="868"/>
      <c r="F36" s="868"/>
      <c r="G36" s="868"/>
      <c r="H36" s="868"/>
      <c r="I36" s="868"/>
      <c r="J36" s="868"/>
      <c r="K36" s="868"/>
      <c r="L36" s="868"/>
      <c r="M36" s="868"/>
      <c r="N36" s="869"/>
    </row>
    <row r="37" spans="1:14" x14ac:dyDescent="0.2">
      <c r="A37" s="235">
        <f t="shared" si="0"/>
        <v>27</v>
      </c>
      <c r="B37" s="235" t="s">
        <v>830</v>
      </c>
      <c r="C37" s="867"/>
      <c r="D37" s="868"/>
      <c r="E37" s="868"/>
      <c r="F37" s="868"/>
      <c r="G37" s="868"/>
      <c r="H37" s="868"/>
      <c r="I37" s="868"/>
      <c r="J37" s="868"/>
      <c r="K37" s="868"/>
      <c r="L37" s="868"/>
      <c r="M37" s="868"/>
      <c r="N37" s="869"/>
    </row>
    <row r="38" spans="1:14" x14ac:dyDescent="0.2">
      <c r="A38" s="235">
        <f t="shared" si="0"/>
        <v>28</v>
      </c>
      <c r="B38" s="168" t="s">
        <v>831</v>
      </c>
      <c r="C38" s="867"/>
      <c r="D38" s="868"/>
      <c r="E38" s="868"/>
      <c r="F38" s="868"/>
      <c r="G38" s="868"/>
      <c r="H38" s="868"/>
      <c r="I38" s="868"/>
      <c r="J38" s="868"/>
      <c r="K38" s="868"/>
      <c r="L38" s="868"/>
      <c r="M38" s="868"/>
      <c r="N38" s="869"/>
    </row>
    <row r="39" spans="1:14" x14ac:dyDescent="0.2">
      <c r="A39" s="235">
        <f t="shared" si="0"/>
        <v>29</v>
      </c>
      <c r="B39" s="168" t="s">
        <v>832</v>
      </c>
      <c r="C39" s="867"/>
      <c r="D39" s="868"/>
      <c r="E39" s="868"/>
      <c r="F39" s="868"/>
      <c r="G39" s="868"/>
      <c r="H39" s="868"/>
      <c r="I39" s="868"/>
      <c r="J39" s="868"/>
      <c r="K39" s="868"/>
      <c r="L39" s="868"/>
      <c r="M39" s="868"/>
      <c r="N39" s="869"/>
    </row>
    <row r="40" spans="1:14" x14ac:dyDescent="0.2">
      <c r="A40" s="235">
        <f t="shared" si="0"/>
        <v>30</v>
      </c>
      <c r="B40" s="168" t="s">
        <v>833</v>
      </c>
      <c r="C40" s="867"/>
      <c r="D40" s="868"/>
      <c r="E40" s="868"/>
      <c r="F40" s="868"/>
      <c r="G40" s="868"/>
      <c r="H40" s="868"/>
      <c r="I40" s="868"/>
      <c r="J40" s="868"/>
      <c r="K40" s="868"/>
      <c r="L40" s="868"/>
      <c r="M40" s="868"/>
      <c r="N40" s="869"/>
    </row>
    <row r="41" spans="1:14" x14ac:dyDescent="0.2">
      <c r="A41" s="235">
        <f t="shared" si="0"/>
        <v>31</v>
      </c>
      <c r="B41" s="168" t="s">
        <v>834</v>
      </c>
      <c r="C41" s="867"/>
      <c r="D41" s="868"/>
      <c r="E41" s="868"/>
      <c r="F41" s="868"/>
      <c r="G41" s="868"/>
      <c r="H41" s="868"/>
      <c r="I41" s="868"/>
      <c r="J41" s="868"/>
      <c r="K41" s="868"/>
      <c r="L41" s="868"/>
      <c r="M41" s="868"/>
      <c r="N41" s="869"/>
    </row>
    <row r="42" spans="1:14" x14ac:dyDescent="0.2">
      <c r="A42" s="176"/>
      <c r="B42" s="176" t="s">
        <v>835</v>
      </c>
      <c r="C42" s="870"/>
      <c r="D42" s="871"/>
      <c r="E42" s="871"/>
      <c r="F42" s="871"/>
      <c r="G42" s="871"/>
      <c r="H42" s="871"/>
      <c r="I42" s="871"/>
      <c r="J42" s="871"/>
      <c r="K42" s="871"/>
      <c r="L42" s="871"/>
      <c r="M42" s="871"/>
      <c r="N42" s="872"/>
    </row>
    <row r="43" spans="1:14" x14ac:dyDescent="0.2">
      <c r="A43" s="150" t="s">
        <v>10</v>
      </c>
      <c r="B43" s="150"/>
      <c r="C43" s="150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</row>
    <row r="44" spans="1:14" x14ac:dyDescent="0.2">
      <c r="A44" s="150"/>
      <c r="B44" s="150"/>
      <c r="C44" s="150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</row>
    <row r="45" spans="1:14" x14ac:dyDescent="0.2">
      <c r="A45" s="150"/>
      <c r="B45" s="150"/>
      <c r="C45" s="150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</row>
    <row r="47" spans="1:14" x14ac:dyDescent="0.2">
      <c r="A47" s="848"/>
      <c r="B47" s="848"/>
      <c r="C47" s="848"/>
      <c r="D47" s="848"/>
      <c r="E47" s="848"/>
      <c r="F47" s="848"/>
      <c r="G47" s="848"/>
      <c r="H47" s="848"/>
      <c r="I47" s="848"/>
      <c r="J47" s="848"/>
      <c r="K47" s="848"/>
      <c r="L47" s="848"/>
      <c r="M47" s="848"/>
      <c r="N47" s="848"/>
    </row>
    <row r="48" spans="1:14" x14ac:dyDescent="0.2">
      <c r="J48" s="863" t="s">
        <v>868</v>
      </c>
      <c r="K48" s="863"/>
      <c r="L48" s="863"/>
      <c r="M48" s="863"/>
      <c r="N48" s="863"/>
    </row>
    <row r="49" spans="10:14" x14ac:dyDescent="0.2">
      <c r="J49" s="863" t="s">
        <v>869</v>
      </c>
      <c r="K49" s="863"/>
      <c r="L49" s="863"/>
      <c r="M49" s="863"/>
      <c r="N49" s="863"/>
    </row>
  </sheetData>
  <mergeCells count="18">
    <mergeCell ref="J48:N48"/>
    <mergeCell ref="J49:N49"/>
    <mergeCell ref="A47:N47"/>
    <mergeCell ref="C8:C9"/>
    <mergeCell ref="A7:B7"/>
    <mergeCell ref="H7:N7"/>
    <mergeCell ref="A8:A9"/>
    <mergeCell ref="B8:B9"/>
    <mergeCell ref="D8:D9"/>
    <mergeCell ref="E8:H8"/>
    <mergeCell ref="I8:N8"/>
    <mergeCell ref="C11:N42"/>
    <mergeCell ref="A6:N6"/>
    <mergeCell ref="D1:E1"/>
    <mergeCell ref="M1:N1"/>
    <mergeCell ref="A2:N2"/>
    <mergeCell ref="A3:N3"/>
    <mergeCell ref="A4:N5"/>
  </mergeCells>
  <printOptions horizontalCentered="1"/>
  <pageMargins left="0.46" right="0.41" top="0.48" bottom="0" header="0.31496062992125984" footer="0.31496062992125984"/>
  <pageSetup paperSize="9" scale="83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opLeftCell="A8" zoomScaleSheetLayoutView="100" workbookViewId="0">
      <selection activeCell="M46" sqref="M46"/>
    </sheetView>
  </sheetViews>
  <sheetFormatPr defaultColWidth="9.140625" defaultRowHeight="12.75" x14ac:dyDescent="0.2"/>
  <cols>
    <col min="1" max="1" width="5.5703125" style="325" customWidth="1"/>
    <col min="2" max="2" width="18.140625" style="325" customWidth="1"/>
    <col min="3" max="3" width="10.28515625" style="325" customWidth="1"/>
    <col min="4" max="4" width="12.85546875" style="325" customWidth="1"/>
    <col min="5" max="5" width="8.7109375" style="325" customWidth="1"/>
    <col min="6" max="7" width="8" style="325" customWidth="1"/>
    <col min="8" max="10" width="8.140625" style="325" customWidth="1"/>
    <col min="11" max="11" width="8.42578125" style="325" customWidth="1"/>
    <col min="12" max="12" width="8.140625" style="325" customWidth="1"/>
    <col min="13" max="13" width="11.28515625" style="325" customWidth="1"/>
    <col min="14" max="14" width="11.85546875" style="325" customWidth="1"/>
    <col min="15" max="16384" width="9.140625" style="325"/>
  </cols>
  <sheetData>
    <row r="1" spans="1:14" ht="12.75" customHeight="1" x14ac:dyDescent="0.2">
      <c r="A1" s="148"/>
      <c r="B1" s="148"/>
      <c r="C1" s="148"/>
      <c r="D1" s="844"/>
      <c r="E1" s="844"/>
      <c r="F1" s="148"/>
      <c r="G1" s="148"/>
      <c r="H1" s="148"/>
      <c r="I1" s="148"/>
      <c r="J1" s="148"/>
      <c r="K1" s="148"/>
      <c r="L1" s="148"/>
      <c r="M1" s="846" t="s">
        <v>765</v>
      </c>
      <c r="N1" s="846"/>
    </row>
    <row r="2" spans="1:14" ht="15.75" x14ac:dyDescent="0.25">
      <c r="A2" s="842" t="s">
        <v>0</v>
      </c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  <c r="M2" s="842"/>
      <c r="N2" s="842"/>
    </row>
    <row r="3" spans="1:14" ht="18" x14ac:dyDescent="0.25">
      <c r="A3" s="843" t="s">
        <v>646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</row>
    <row r="4" spans="1:14" ht="9.75" customHeight="1" x14ac:dyDescent="0.2">
      <c r="A4" s="862" t="s">
        <v>764</v>
      </c>
      <c r="B4" s="862"/>
      <c r="C4" s="862"/>
      <c r="D4" s="862"/>
      <c r="E4" s="862"/>
      <c r="F4" s="862"/>
      <c r="G4" s="862"/>
      <c r="H4" s="862"/>
      <c r="I4" s="862"/>
      <c r="J4" s="862"/>
      <c r="K4" s="862"/>
      <c r="L4" s="862"/>
      <c r="M4" s="862"/>
      <c r="N4" s="862"/>
    </row>
    <row r="5" spans="1:14" s="406" customFormat="1" ht="18.75" customHeight="1" x14ac:dyDescent="0.2">
      <c r="A5" s="862"/>
      <c r="B5" s="862"/>
      <c r="C5" s="862"/>
      <c r="D5" s="862"/>
      <c r="E5" s="862"/>
      <c r="F5" s="862"/>
      <c r="G5" s="862"/>
      <c r="H5" s="862"/>
      <c r="I5" s="862"/>
      <c r="J5" s="862"/>
      <c r="K5" s="862"/>
      <c r="L5" s="862"/>
      <c r="M5" s="862"/>
      <c r="N5" s="862"/>
    </row>
    <row r="6" spans="1:14" x14ac:dyDescent="0.2">
      <c r="A6" s="845"/>
      <c r="B6" s="845"/>
      <c r="C6" s="845"/>
      <c r="D6" s="845"/>
      <c r="E6" s="845"/>
      <c r="F6" s="845"/>
      <c r="G6" s="845"/>
      <c r="H6" s="845"/>
      <c r="I6" s="845"/>
      <c r="J6" s="845"/>
      <c r="K6" s="845"/>
      <c r="L6" s="845"/>
      <c r="M6" s="845"/>
      <c r="N6" s="845"/>
    </row>
    <row r="7" spans="1:14" x14ac:dyDescent="0.2">
      <c r="A7" s="853" t="s">
        <v>883</v>
      </c>
      <c r="B7" s="853"/>
      <c r="C7" s="148"/>
      <c r="D7" s="215"/>
      <c r="E7" s="148"/>
      <c r="F7" s="148"/>
      <c r="G7" s="148"/>
      <c r="H7" s="849"/>
      <c r="I7" s="849"/>
      <c r="J7" s="849"/>
      <c r="K7" s="849"/>
      <c r="L7" s="849"/>
      <c r="M7" s="849"/>
      <c r="N7" s="849"/>
    </row>
    <row r="8" spans="1:14" ht="24.75" customHeight="1" x14ac:dyDescent="0.2">
      <c r="A8" s="771" t="s">
        <v>2</v>
      </c>
      <c r="B8" s="771" t="s">
        <v>3</v>
      </c>
      <c r="C8" s="860" t="s">
        <v>497</v>
      </c>
      <c r="D8" s="854" t="s">
        <v>80</v>
      </c>
      <c r="E8" s="850" t="s">
        <v>81</v>
      </c>
      <c r="F8" s="851"/>
      <c r="G8" s="851"/>
      <c r="H8" s="852"/>
      <c r="I8" s="771" t="s">
        <v>731</v>
      </c>
      <c r="J8" s="771"/>
      <c r="K8" s="771"/>
      <c r="L8" s="771"/>
      <c r="M8" s="771"/>
      <c r="N8" s="771"/>
    </row>
    <row r="9" spans="1:14" ht="44.45" customHeight="1" x14ac:dyDescent="0.2">
      <c r="A9" s="771"/>
      <c r="B9" s="771"/>
      <c r="C9" s="861"/>
      <c r="D9" s="855"/>
      <c r="E9" s="209" t="s">
        <v>179</v>
      </c>
      <c r="F9" s="209" t="s">
        <v>112</v>
      </c>
      <c r="G9" s="209" t="s">
        <v>113</v>
      </c>
      <c r="H9" s="209" t="s">
        <v>445</v>
      </c>
      <c r="I9" s="209" t="s">
        <v>16</v>
      </c>
      <c r="J9" s="209" t="s">
        <v>732</v>
      </c>
      <c r="K9" s="209" t="s">
        <v>733</v>
      </c>
      <c r="L9" s="209" t="s">
        <v>734</v>
      </c>
      <c r="M9" s="209" t="s">
        <v>735</v>
      </c>
      <c r="N9" s="209" t="s">
        <v>736</v>
      </c>
    </row>
    <row r="10" spans="1:14" s="407" customFormat="1" x14ac:dyDescent="0.2">
      <c r="A10" s="209">
        <v>1</v>
      </c>
      <c r="B10" s="209">
        <v>2</v>
      </c>
      <c r="C10" s="209">
        <v>3</v>
      </c>
      <c r="D10" s="209">
        <v>8</v>
      </c>
      <c r="E10" s="209">
        <v>9</v>
      </c>
      <c r="F10" s="209">
        <v>10</v>
      </c>
      <c r="G10" s="209">
        <v>11</v>
      </c>
      <c r="H10" s="209">
        <v>12</v>
      </c>
      <c r="I10" s="209">
        <v>13</v>
      </c>
      <c r="J10" s="209">
        <v>14</v>
      </c>
      <c r="K10" s="209">
        <v>15</v>
      </c>
      <c r="L10" s="209">
        <v>16</v>
      </c>
      <c r="M10" s="209">
        <v>17</v>
      </c>
      <c r="N10" s="209">
        <v>18</v>
      </c>
    </row>
    <row r="11" spans="1:14" s="407" customFormat="1" x14ac:dyDescent="0.2">
      <c r="A11" s="235">
        <v>1</v>
      </c>
      <c r="B11" s="235" t="s">
        <v>844</v>
      </c>
      <c r="C11" s="864" t="s">
        <v>849</v>
      </c>
      <c r="D11" s="865"/>
      <c r="E11" s="865"/>
      <c r="F11" s="865"/>
      <c r="G11" s="865"/>
      <c r="H11" s="865"/>
      <c r="I11" s="865"/>
      <c r="J11" s="865"/>
      <c r="K11" s="865"/>
      <c r="L11" s="865"/>
      <c r="M11" s="865"/>
      <c r="N11" s="866"/>
    </row>
    <row r="12" spans="1:14" s="407" customFormat="1" x14ac:dyDescent="0.2">
      <c r="A12" s="235">
        <f>A11+1</f>
        <v>2</v>
      </c>
      <c r="B12" s="235" t="s">
        <v>809</v>
      </c>
      <c r="C12" s="867"/>
      <c r="D12" s="868"/>
      <c r="E12" s="868"/>
      <c r="F12" s="868"/>
      <c r="G12" s="868"/>
      <c r="H12" s="868"/>
      <c r="I12" s="868"/>
      <c r="J12" s="868"/>
      <c r="K12" s="868"/>
      <c r="L12" s="868"/>
      <c r="M12" s="868"/>
      <c r="N12" s="869"/>
    </row>
    <row r="13" spans="1:14" s="407" customFormat="1" x14ac:dyDescent="0.2">
      <c r="A13" s="235">
        <f t="shared" ref="A13:A41" si="0">A12+1</f>
        <v>3</v>
      </c>
      <c r="B13" s="235" t="s">
        <v>845</v>
      </c>
      <c r="C13" s="867"/>
      <c r="D13" s="868"/>
      <c r="E13" s="868"/>
      <c r="F13" s="868"/>
      <c r="G13" s="868"/>
      <c r="H13" s="868"/>
      <c r="I13" s="868"/>
      <c r="J13" s="868"/>
      <c r="K13" s="868"/>
      <c r="L13" s="868"/>
      <c r="M13" s="868"/>
      <c r="N13" s="869"/>
    </row>
    <row r="14" spans="1:14" s="407" customFormat="1" x14ac:dyDescent="0.2">
      <c r="A14" s="235">
        <f t="shared" si="0"/>
        <v>4</v>
      </c>
      <c r="B14" s="235" t="s">
        <v>810</v>
      </c>
      <c r="C14" s="867"/>
      <c r="D14" s="868"/>
      <c r="E14" s="868"/>
      <c r="F14" s="868"/>
      <c r="G14" s="868"/>
      <c r="H14" s="868"/>
      <c r="I14" s="868"/>
      <c r="J14" s="868"/>
      <c r="K14" s="868"/>
      <c r="L14" s="868"/>
      <c r="M14" s="868"/>
      <c r="N14" s="869"/>
    </row>
    <row r="15" spans="1:14" s="407" customFormat="1" x14ac:dyDescent="0.2">
      <c r="A15" s="235">
        <f t="shared" si="0"/>
        <v>5</v>
      </c>
      <c r="B15" s="235" t="s">
        <v>811</v>
      </c>
      <c r="C15" s="867"/>
      <c r="D15" s="868"/>
      <c r="E15" s="868"/>
      <c r="F15" s="868"/>
      <c r="G15" s="868"/>
      <c r="H15" s="868"/>
      <c r="I15" s="868"/>
      <c r="J15" s="868"/>
      <c r="K15" s="868"/>
      <c r="L15" s="868"/>
      <c r="M15" s="868"/>
      <c r="N15" s="869"/>
    </row>
    <row r="16" spans="1:14" s="407" customFormat="1" x14ac:dyDescent="0.2">
      <c r="A16" s="235">
        <f t="shared" si="0"/>
        <v>6</v>
      </c>
      <c r="B16" s="235" t="s">
        <v>812</v>
      </c>
      <c r="C16" s="867"/>
      <c r="D16" s="868"/>
      <c r="E16" s="868"/>
      <c r="F16" s="868"/>
      <c r="G16" s="868"/>
      <c r="H16" s="868"/>
      <c r="I16" s="868"/>
      <c r="J16" s="868"/>
      <c r="K16" s="868"/>
      <c r="L16" s="868"/>
      <c r="M16" s="868"/>
      <c r="N16" s="869"/>
    </row>
    <row r="17" spans="1:14" s="407" customFormat="1" x14ac:dyDescent="0.2">
      <c r="A17" s="235">
        <f t="shared" si="0"/>
        <v>7</v>
      </c>
      <c r="B17" s="235" t="s">
        <v>813</v>
      </c>
      <c r="C17" s="867"/>
      <c r="D17" s="868"/>
      <c r="E17" s="868"/>
      <c r="F17" s="868"/>
      <c r="G17" s="868"/>
      <c r="H17" s="868"/>
      <c r="I17" s="868"/>
      <c r="J17" s="868"/>
      <c r="K17" s="868"/>
      <c r="L17" s="868"/>
      <c r="M17" s="868"/>
      <c r="N17" s="869"/>
    </row>
    <row r="18" spans="1:14" s="407" customFormat="1" x14ac:dyDescent="0.2">
      <c r="A18" s="235">
        <f t="shared" si="0"/>
        <v>8</v>
      </c>
      <c r="B18" s="235" t="s">
        <v>814</v>
      </c>
      <c r="C18" s="867"/>
      <c r="D18" s="868"/>
      <c r="E18" s="868"/>
      <c r="F18" s="868"/>
      <c r="G18" s="868"/>
      <c r="H18" s="868"/>
      <c r="I18" s="868"/>
      <c r="J18" s="868"/>
      <c r="K18" s="868"/>
      <c r="L18" s="868"/>
      <c r="M18" s="868"/>
      <c r="N18" s="869"/>
    </row>
    <row r="19" spans="1:14" s="407" customFormat="1" x14ac:dyDescent="0.2">
      <c r="A19" s="235">
        <f t="shared" si="0"/>
        <v>9</v>
      </c>
      <c r="B19" s="235" t="s">
        <v>815</v>
      </c>
      <c r="C19" s="867"/>
      <c r="D19" s="868"/>
      <c r="E19" s="868"/>
      <c r="F19" s="868"/>
      <c r="G19" s="868"/>
      <c r="H19" s="868"/>
      <c r="I19" s="868"/>
      <c r="J19" s="868"/>
      <c r="K19" s="868"/>
      <c r="L19" s="868"/>
      <c r="M19" s="868"/>
      <c r="N19" s="869"/>
    </row>
    <row r="20" spans="1:14" s="407" customFormat="1" x14ac:dyDescent="0.2">
      <c r="A20" s="235">
        <f t="shared" si="0"/>
        <v>10</v>
      </c>
      <c r="B20" s="235" t="s">
        <v>816</v>
      </c>
      <c r="C20" s="867"/>
      <c r="D20" s="868"/>
      <c r="E20" s="868"/>
      <c r="F20" s="868"/>
      <c r="G20" s="868"/>
      <c r="H20" s="868"/>
      <c r="I20" s="868"/>
      <c r="J20" s="868"/>
      <c r="K20" s="868"/>
      <c r="L20" s="868"/>
      <c r="M20" s="868"/>
      <c r="N20" s="869"/>
    </row>
    <row r="21" spans="1:14" s="407" customFormat="1" x14ac:dyDescent="0.2">
      <c r="A21" s="235">
        <f t="shared" si="0"/>
        <v>11</v>
      </c>
      <c r="B21" s="235" t="s">
        <v>846</v>
      </c>
      <c r="C21" s="867"/>
      <c r="D21" s="868"/>
      <c r="E21" s="868"/>
      <c r="F21" s="868"/>
      <c r="G21" s="868"/>
      <c r="H21" s="868"/>
      <c r="I21" s="868"/>
      <c r="J21" s="868"/>
      <c r="K21" s="868"/>
      <c r="L21" s="868"/>
      <c r="M21" s="868"/>
      <c r="N21" s="869"/>
    </row>
    <row r="22" spans="1:14" s="407" customFormat="1" x14ac:dyDescent="0.2">
      <c r="A22" s="235">
        <f t="shared" si="0"/>
        <v>12</v>
      </c>
      <c r="B22" s="235" t="s">
        <v>817</v>
      </c>
      <c r="C22" s="867"/>
      <c r="D22" s="868"/>
      <c r="E22" s="868"/>
      <c r="F22" s="868"/>
      <c r="G22" s="868"/>
      <c r="H22" s="868"/>
      <c r="I22" s="868"/>
      <c r="J22" s="868"/>
      <c r="K22" s="868"/>
      <c r="L22" s="868"/>
      <c r="M22" s="868"/>
      <c r="N22" s="869"/>
    </row>
    <row r="23" spans="1:14" s="407" customFormat="1" x14ac:dyDescent="0.2">
      <c r="A23" s="235">
        <f t="shared" si="0"/>
        <v>13</v>
      </c>
      <c r="B23" s="235" t="s">
        <v>818</v>
      </c>
      <c r="C23" s="867"/>
      <c r="D23" s="868"/>
      <c r="E23" s="868"/>
      <c r="F23" s="868"/>
      <c r="G23" s="868"/>
      <c r="H23" s="868"/>
      <c r="I23" s="868"/>
      <c r="J23" s="868"/>
      <c r="K23" s="868"/>
      <c r="L23" s="868"/>
      <c r="M23" s="868"/>
      <c r="N23" s="869"/>
    </row>
    <row r="24" spans="1:14" s="407" customFormat="1" x14ac:dyDescent="0.2">
      <c r="A24" s="235">
        <f t="shared" si="0"/>
        <v>14</v>
      </c>
      <c r="B24" s="235" t="s">
        <v>847</v>
      </c>
      <c r="C24" s="867"/>
      <c r="D24" s="868"/>
      <c r="E24" s="868"/>
      <c r="F24" s="868"/>
      <c r="G24" s="868"/>
      <c r="H24" s="868"/>
      <c r="I24" s="868"/>
      <c r="J24" s="868"/>
      <c r="K24" s="868"/>
      <c r="L24" s="868"/>
      <c r="M24" s="868"/>
      <c r="N24" s="869"/>
    </row>
    <row r="25" spans="1:14" s="407" customFormat="1" x14ac:dyDescent="0.2">
      <c r="A25" s="235">
        <f t="shared" si="0"/>
        <v>15</v>
      </c>
      <c r="B25" s="235" t="s">
        <v>819</v>
      </c>
      <c r="C25" s="867"/>
      <c r="D25" s="868"/>
      <c r="E25" s="868"/>
      <c r="F25" s="868"/>
      <c r="G25" s="868"/>
      <c r="H25" s="868"/>
      <c r="I25" s="868"/>
      <c r="J25" s="868"/>
      <c r="K25" s="868"/>
      <c r="L25" s="868"/>
      <c r="M25" s="868"/>
      <c r="N25" s="869"/>
    </row>
    <row r="26" spans="1:14" x14ac:dyDescent="0.2">
      <c r="A26" s="235">
        <f t="shared" si="0"/>
        <v>16</v>
      </c>
      <c r="B26" s="235" t="s">
        <v>820</v>
      </c>
      <c r="C26" s="867"/>
      <c r="D26" s="868"/>
      <c r="E26" s="868"/>
      <c r="F26" s="868"/>
      <c r="G26" s="868"/>
      <c r="H26" s="868"/>
      <c r="I26" s="868"/>
      <c r="J26" s="868"/>
      <c r="K26" s="868"/>
      <c r="L26" s="868"/>
      <c r="M26" s="868"/>
      <c r="N26" s="869"/>
    </row>
    <row r="27" spans="1:14" x14ac:dyDescent="0.2">
      <c r="A27" s="235">
        <f t="shared" si="0"/>
        <v>17</v>
      </c>
      <c r="B27" s="235" t="s">
        <v>821</v>
      </c>
      <c r="C27" s="867"/>
      <c r="D27" s="868"/>
      <c r="E27" s="868"/>
      <c r="F27" s="868"/>
      <c r="G27" s="868"/>
      <c r="H27" s="868"/>
      <c r="I27" s="868"/>
      <c r="J27" s="868"/>
      <c r="K27" s="868"/>
      <c r="L27" s="868"/>
      <c r="M27" s="868"/>
      <c r="N27" s="869"/>
    </row>
    <row r="28" spans="1:14" x14ac:dyDescent="0.2">
      <c r="A28" s="235">
        <f t="shared" si="0"/>
        <v>18</v>
      </c>
      <c r="B28" s="235" t="s">
        <v>822</v>
      </c>
      <c r="C28" s="867"/>
      <c r="D28" s="868"/>
      <c r="E28" s="868"/>
      <c r="F28" s="868"/>
      <c r="G28" s="868"/>
      <c r="H28" s="868"/>
      <c r="I28" s="868"/>
      <c r="J28" s="868"/>
      <c r="K28" s="868"/>
      <c r="L28" s="868"/>
      <c r="M28" s="868"/>
      <c r="N28" s="869"/>
    </row>
    <row r="29" spans="1:14" x14ac:dyDescent="0.2">
      <c r="A29" s="235">
        <f t="shared" si="0"/>
        <v>19</v>
      </c>
      <c r="B29" s="235" t="s">
        <v>848</v>
      </c>
      <c r="C29" s="867"/>
      <c r="D29" s="868"/>
      <c r="E29" s="868"/>
      <c r="F29" s="868"/>
      <c r="G29" s="868"/>
      <c r="H29" s="868"/>
      <c r="I29" s="868"/>
      <c r="J29" s="868"/>
      <c r="K29" s="868"/>
      <c r="L29" s="868"/>
      <c r="M29" s="868"/>
      <c r="N29" s="869"/>
    </row>
    <row r="30" spans="1:14" x14ac:dyDescent="0.2">
      <c r="A30" s="235">
        <f t="shared" si="0"/>
        <v>20</v>
      </c>
      <c r="B30" s="235" t="s">
        <v>823</v>
      </c>
      <c r="C30" s="867"/>
      <c r="D30" s="868"/>
      <c r="E30" s="868"/>
      <c r="F30" s="868"/>
      <c r="G30" s="868"/>
      <c r="H30" s="868"/>
      <c r="I30" s="868"/>
      <c r="J30" s="868"/>
      <c r="K30" s="868"/>
      <c r="L30" s="868"/>
      <c r="M30" s="868"/>
      <c r="N30" s="869"/>
    </row>
    <row r="31" spans="1:14" x14ac:dyDescent="0.2">
      <c r="A31" s="235">
        <f t="shared" si="0"/>
        <v>21</v>
      </c>
      <c r="B31" s="235" t="s">
        <v>824</v>
      </c>
      <c r="C31" s="867"/>
      <c r="D31" s="868"/>
      <c r="E31" s="868"/>
      <c r="F31" s="868"/>
      <c r="G31" s="868"/>
      <c r="H31" s="868"/>
      <c r="I31" s="868"/>
      <c r="J31" s="868"/>
      <c r="K31" s="868"/>
      <c r="L31" s="868"/>
      <c r="M31" s="868"/>
      <c r="N31" s="869"/>
    </row>
    <row r="32" spans="1:14" x14ac:dyDescent="0.2">
      <c r="A32" s="235">
        <f t="shared" si="0"/>
        <v>22</v>
      </c>
      <c r="B32" s="235" t="s">
        <v>825</v>
      </c>
      <c r="C32" s="867"/>
      <c r="D32" s="868"/>
      <c r="E32" s="868"/>
      <c r="F32" s="868"/>
      <c r="G32" s="868"/>
      <c r="H32" s="868"/>
      <c r="I32" s="868"/>
      <c r="J32" s="868"/>
      <c r="K32" s="868"/>
      <c r="L32" s="868"/>
      <c r="M32" s="868"/>
      <c r="N32" s="869"/>
    </row>
    <row r="33" spans="1:14" x14ac:dyDescent="0.2">
      <c r="A33" s="235">
        <f t="shared" si="0"/>
        <v>23</v>
      </c>
      <c r="B33" s="235" t="s">
        <v>826</v>
      </c>
      <c r="C33" s="867"/>
      <c r="D33" s="868"/>
      <c r="E33" s="868"/>
      <c r="F33" s="868"/>
      <c r="G33" s="868"/>
      <c r="H33" s="868"/>
      <c r="I33" s="868"/>
      <c r="J33" s="868"/>
      <c r="K33" s="868"/>
      <c r="L33" s="868"/>
      <c r="M33" s="868"/>
      <c r="N33" s="869"/>
    </row>
    <row r="34" spans="1:14" x14ac:dyDescent="0.2">
      <c r="A34" s="235">
        <f t="shared" si="0"/>
        <v>24</v>
      </c>
      <c r="B34" s="235" t="s">
        <v>827</v>
      </c>
      <c r="C34" s="867"/>
      <c r="D34" s="868"/>
      <c r="E34" s="868"/>
      <c r="F34" s="868"/>
      <c r="G34" s="868"/>
      <c r="H34" s="868"/>
      <c r="I34" s="868"/>
      <c r="J34" s="868"/>
      <c r="K34" s="868"/>
      <c r="L34" s="868"/>
      <c r="M34" s="868"/>
      <c r="N34" s="869"/>
    </row>
    <row r="35" spans="1:14" x14ac:dyDescent="0.2">
      <c r="A35" s="235">
        <f t="shared" si="0"/>
        <v>25</v>
      </c>
      <c r="B35" s="235" t="s">
        <v>828</v>
      </c>
      <c r="C35" s="867"/>
      <c r="D35" s="868"/>
      <c r="E35" s="868"/>
      <c r="F35" s="868"/>
      <c r="G35" s="868"/>
      <c r="H35" s="868"/>
      <c r="I35" s="868"/>
      <c r="J35" s="868"/>
      <c r="K35" s="868"/>
      <c r="L35" s="868"/>
      <c r="M35" s="868"/>
      <c r="N35" s="869"/>
    </row>
    <row r="36" spans="1:14" x14ac:dyDescent="0.2">
      <c r="A36" s="235">
        <f t="shared" si="0"/>
        <v>26</v>
      </c>
      <c r="B36" s="235" t="s">
        <v>829</v>
      </c>
      <c r="C36" s="867"/>
      <c r="D36" s="868"/>
      <c r="E36" s="868"/>
      <c r="F36" s="868"/>
      <c r="G36" s="868"/>
      <c r="H36" s="868"/>
      <c r="I36" s="868"/>
      <c r="J36" s="868"/>
      <c r="K36" s="868"/>
      <c r="L36" s="868"/>
      <c r="M36" s="868"/>
      <c r="N36" s="869"/>
    </row>
    <row r="37" spans="1:14" x14ac:dyDescent="0.2">
      <c r="A37" s="235">
        <f t="shared" si="0"/>
        <v>27</v>
      </c>
      <c r="B37" s="235" t="s">
        <v>830</v>
      </c>
      <c r="C37" s="867"/>
      <c r="D37" s="868"/>
      <c r="E37" s="868"/>
      <c r="F37" s="868"/>
      <c r="G37" s="868"/>
      <c r="H37" s="868"/>
      <c r="I37" s="868"/>
      <c r="J37" s="868"/>
      <c r="K37" s="868"/>
      <c r="L37" s="868"/>
      <c r="M37" s="868"/>
      <c r="N37" s="869"/>
    </row>
    <row r="38" spans="1:14" x14ac:dyDescent="0.2">
      <c r="A38" s="235">
        <f t="shared" si="0"/>
        <v>28</v>
      </c>
      <c r="B38" s="168" t="s">
        <v>831</v>
      </c>
      <c r="C38" s="867"/>
      <c r="D38" s="868"/>
      <c r="E38" s="868"/>
      <c r="F38" s="868"/>
      <c r="G38" s="868"/>
      <c r="H38" s="868"/>
      <c r="I38" s="868"/>
      <c r="J38" s="868"/>
      <c r="K38" s="868"/>
      <c r="L38" s="868"/>
      <c r="M38" s="868"/>
      <c r="N38" s="869"/>
    </row>
    <row r="39" spans="1:14" x14ac:dyDescent="0.2">
      <c r="A39" s="235">
        <f t="shared" si="0"/>
        <v>29</v>
      </c>
      <c r="B39" s="168" t="s">
        <v>832</v>
      </c>
      <c r="C39" s="867"/>
      <c r="D39" s="868"/>
      <c r="E39" s="868"/>
      <c r="F39" s="868"/>
      <c r="G39" s="868"/>
      <c r="H39" s="868"/>
      <c r="I39" s="868"/>
      <c r="J39" s="868"/>
      <c r="K39" s="868"/>
      <c r="L39" s="868"/>
      <c r="M39" s="868"/>
      <c r="N39" s="869"/>
    </row>
    <row r="40" spans="1:14" x14ac:dyDescent="0.2">
      <c r="A40" s="235">
        <f t="shared" si="0"/>
        <v>30</v>
      </c>
      <c r="B40" s="168" t="s">
        <v>833</v>
      </c>
      <c r="C40" s="867"/>
      <c r="D40" s="868"/>
      <c r="E40" s="868"/>
      <c r="F40" s="868"/>
      <c r="G40" s="868"/>
      <c r="H40" s="868"/>
      <c r="I40" s="868"/>
      <c r="J40" s="868"/>
      <c r="K40" s="868"/>
      <c r="L40" s="868"/>
      <c r="M40" s="868"/>
      <c r="N40" s="869"/>
    </row>
    <row r="41" spans="1:14" x14ac:dyDescent="0.2">
      <c r="A41" s="235">
        <f t="shared" si="0"/>
        <v>31</v>
      </c>
      <c r="B41" s="168" t="s">
        <v>834</v>
      </c>
      <c r="C41" s="867"/>
      <c r="D41" s="868"/>
      <c r="E41" s="868"/>
      <c r="F41" s="868"/>
      <c r="G41" s="868"/>
      <c r="H41" s="868"/>
      <c r="I41" s="868"/>
      <c r="J41" s="868"/>
      <c r="K41" s="868"/>
      <c r="L41" s="868"/>
      <c r="M41" s="868"/>
      <c r="N41" s="869"/>
    </row>
    <row r="42" spans="1:14" x14ac:dyDescent="0.2">
      <c r="A42" s="176"/>
      <c r="B42" s="176" t="s">
        <v>835</v>
      </c>
      <c r="C42" s="870"/>
      <c r="D42" s="871"/>
      <c r="E42" s="871"/>
      <c r="F42" s="871"/>
      <c r="G42" s="871"/>
      <c r="H42" s="871"/>
      <c r="I42" s="871"/>
      <c r="J42" s="871"/>
      <c r="K42" s="871"/>
      <c r="L42" s="871"/>
      <c r="M42" s="871"/>
      <c r="N42" s="872"/>
    </row>
    <row r="43" spans="1:14" x14ac:dyDescent="0.2">
      <c r="A43" s="150" t="s">
        <v>10</v>
      </c>
      <c r="B43" s="150"/>
      <c r="C43" s="150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</row>
    <row r="44" spans="1:14" x14ac:dyDescent="0.2">
      <c r="A44" s="150"/>
      <c r="B44" s="150"/>
      <c r="C44" s="150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</row>
    <row r="45" spans="1:14" x14ac:dyDescent="0.2">
      <c r="A45" s="150"/>
      <c r="B45" s="150"/>
      <c r="C45" s="150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</row>
    <row r="46" spans="1:14" x14ac:dyDescent="0.2">
      <c r="A46" s="150"/>
      <c r="B46" s="150"/>
      <c r="C46" s="148"/>
      <c r="D46" s="148"/>
      <c r="E46" s="148"/>
      <c r="F46" s="150"/>
      <c r="G46" s="150"/>
      <c r="H46" s="150"/>
      <c r="I46" s="150"/>
      <c r="J46" s="150"/>
      <c r="K46" s="150"/>
      <c r="L46" s="150"/>
      <c r="M46" s="150"/>
      <c r="N46" s="150"/>
    </row>
    <row r="47" spans="1:14" x14ac:dyDescent="0.2">
      <c r="A47" s="148"/>
      <c r="B47" s="148"/>
      <c r="C47" s="148"/>
      <c r="D47" s="148"/>
    </row>
    <row r="48" spans="1:14" x14ac:dyDescent="0.2">
      <c r="A48" s="148"/>
      <c r="B48" s="148"/>
      <c r="C48" s="148"/>
      <c r="D48" s="148"/>
      <c r="J48" s="863" t="s">
        <v>868</v>
      </c>
      <c r="K48" s="863"/>
      <c r="L48" s="863"/>
      <c r="M48" s="863"/>
      <c r="N48" s="863"/>
    </row>
    <row r="49" spans="1:14" x14ac:dyDescent="0.2">
      <c r="A49" s="148"/>
      <c r="B49" s="148"/>
      <c r="C49" s="148"/>
      <c r="D49" s="148"/>
      <c r="J49" s="863" t="s">
        <v>869</v>
      </c>
      <c r="K49" s="863"/>
      <c r="L49" s="863"/>
      <c r="M49" s="863"/>
      <c r="N49" s="863"/>
    </row>
  </sheetData>
  <mergeCells count="17">
    <mergeCell ref="J48:N48"/>
    <mergeCell ref="J49:N49"/>
    <mergeCell ref="A7:B7"/>
    <mergeCell ref="H7:N7"/>
    <mergeCell ref="A8:A9"/>
    <mergeCell ref="B8:B9"/>
    <mergeCell ref="C8:C9"/>
    <mergeCell ref="D8:D9"/>
    <mergeCell ref="E8:H8"/>
    <mergeCell ref="I8:N8"/>
    <mergeCell ref="C11:N42"/>
    <mergeCell ref="A6:N6"/>
    <mergeCell ref="D1:E1"/>
    <mergeCell ref="M1:N1"/>
    <mergeCell ref="A2:N2"/>
    <mergeCell ref="A3:N3"/>
    <mergeCell ref="A4:N5"/>
  </mergeCells>
  <printOptions horizontalCentered="1"/>
  <pageMargins left="0.44" right="0.41" top="0.45" bottom="0" header="0.31496062992125984" footer="0.31496062992125984"/>
  <pageSetup paperSize="9" scale="83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7"/>
  <sheetViews>
    <sheetView topLeftCell="E8" zoomScaleSheetLayoutView="85" workbookViewId="0">
      <selection activeCell="Q29" sqref="Q29"/>
    </sheetView>
  </sheetViews>
  <sheetFormatPr defaultColWidth="9.140625" defaultRowHeight="14.25" x14ac:dyDescent="0.2"/>
  <cols>
    <col min="1" max="1" width="9.140625" style="261"/>
    <col min="2" max="2" width="18.28515625" style="261" customWidth="1"/>
    <col min="3" max="4" width="8.5703125" style="261" customWidth="1"/>
    <col min="5" max="5" width="8.7109375" style="261" customWidth="1"/>
    <col min="6" max="6" width="8.5703125" style="261" customWidth="1"/>
    <col min="7" max="7" width="9.7109375" style="261" customWidth="1"/>
    <col min="8" max="8" width="10.28515625" style="261" customWidth="1"/>
    <col min="9" max="9" width="9.7109375" style="261" customWidth="1"/>
    <col min="10" max="10" width="9.28515625" style="261" customWidth="1"/>
    <col min="11" max="11" width="7" style="261" customWidth="1"/>
    <col min="12" max="12" width="7.28515625" style="261" customWidth="1"/>
    <col min="13" max="13" width="7.42578125" style="261" customWidth="1"/>
    <col min="14" max="14" width="7.85546875" style="261" customWidth="1"/>
    <col min="15" max="15" width="11.42578125" style="261" customWidth="1"/>
    <col min="16" max="16" width="12.28515625" style="261" customWidth="1"/>
    <col min="17" max="17" width="11.5703125" style="261" customWidth="1"/>
    <col min="18" max="18" width="19.28515625" style="261" customWidth="1"/>
    <col min="19" max="19" width="9" style="261" customWidth="1"/>
    <col min="20" max="20" width="9.140625" style="261" hidden="1" customWidth="1"/>
    <col min="21" max="16384" width="9.140625" style="261"/>
  </cols>
  <sheetData>
    <row r="1" spans="1:20" s="199" customFormat="1" ht="15.75" x14ac:dyDescent="0.25">
      <c r="G1" s="553" t="s">
        <v>0</v>
      </c>
      <c r="H1" s="553"/>
      <c r="I1" s="553"/>
      <c r="J1" s="553"/>
      <c r="K1" s="553"/>
      <c r="L1" s="553"/>
      <c r="M1" s="553"/>
      <c r="N1" s="181"/>
      <c r="O1" s="181"/>
      <c r="R1" s="701" t="s">
        <v>547</v>
      </c>
      <c r="S1" s="701"/>
    </row>
    <row r="2" spans="1:20" s="199" customFormat="1" ht="20.25" x14ac:dyDescent="0.3">
      <c r="B2" s="197"/>
      <c r="E2" s="554" t="s">
        <v>646</v>
      </c>
      <c r="F2" s="554"/>
      <c r="G2" s="554"/>
      <c r="H2" s="554"/>
      <c r="I2" s="554"/>
      <c r="J2" s="554"/>
      <c r="K2" s="554"/>
      <c r="L2" s="554"/>
      <c r="M2" s="554"/>
      <c r="N2" s="554"/>
      <c r="O2" s="554"/>
    </row>
    <row r="3" spans="1:20" s="199" customFormat="1" ht="20.25" x14ac:dyDescent="0.3">
      <c r="B3" s="182"/>
      <c r="C3" s="182"/>
      <c r="D3" s="182"/>
      <c r="E3" s="182"/>
      <c r="F3" s="182"/>
      <c r="G3" s="182"/>
      <c r="H3" s="182"/>
      <c r="I3" s="182"/>
      <c r="J3" s="182"/>
    </row>
    <row r="4" spans="1:20" ht="18" x14ac:dyDescent="0.25">
      <c r="B4" s="873" t="s">
        <v>742</v>
      </c>
      <c r="C4" s="873"/>
      <c r="D4" s="873"/>
      <c r="E4" s="873"/>
      <c r="F4" s="873"/>
      <c r="G4" s="873"/>
      <c r="H4" s="873"/>
      <c r="I4" s="873"/>
      <c r="J4" s="873"/>
      <c r="K4" s="873"/>
      <c r="L4" s="873"/>
      <c r="M4" s="873"/>
      <c r="N4" s="873"/>
      <c r="O4" s="873"/>
      <c r="P4" s="873"/>
      <c r="Q4" s="873"/>
      <c r="R4" s="873"/>
      <c r="S4" s="873"/>
      <c r="T4" s="873"/>
    </row>
    <row r="5" spans="1:20" x14ac:dyDescent="0.2">
      <c r="C5" s="262"/>
      <c r="D5" s="262"/>
      <c r="E5" s="262"/>
      <c r="F5" s="262"/>
      <c r="G5" s="262"/>
      <c r="H5" s="262"/>
      <c r="M5" s="262"/>
      <c r="N5" s="262"/>
      <c r="O5" s="262"/>
      <c r="P5" s="262"/>
      <c r="Q5" s="262"/>
      <c r="R5" s="262"/>
      <c r="S5" s="262"/>
      <c r="T5" s="262"/>
    </row>
    <row r="6" spans="1:20" x14ac:dyDescent="0.2">
      <c r="A6" s="556" t="s">
        <v>883</v>
      </c>
      <c r="B6" s="556"/>
    </row>
    <row r="7" spans="1:20" x14ac:dyDescent="0.2">
      <c r="B7" s="263"/>
    </row>
    <row r="8" spans="1:20" s="264" customFormat="1" ht="42" customHeight="1" x14ac:dyDescent="0.25">
      <c r="A8" s="523" t="s">
        <v>2</v>
      </c>
      <c r="B8" s="874" t="s">
        <v>3</v>
      </c>
      <c r="C8" s="879" t="s">
        <v>248</v>
      </c>
      <c r="D8" s="879"/>
      <c r="E8" s="879"/>
      <c r="F8" s="879"/>
      <c r="G8" s="876" t="s">
        <v>766</v>
      </c>
      <c r="H8" s="877"/>
      <c r="I8" s="877"/>
      <c r="J8" s="880"/>
      <c r="K8" s="876" t="s">
        <v>209</v>
      </c>
      <c r="L8" s="877"/>
      <c r="M8" s="877"/>
      <c r="N8" s="880"/>
      <c r="O8" s="876" t="s">
        <v>102</v>
      </c>
      <c r="P8" s="877"/>
      <c r="Q8" s="877"/>
      <c r="R8" s="878"/>
    </row>
    <row r="9" spans="1:20" s="266" customFormat="1" ht="62.25" customHeight="1" x14ac:dyDescent="0.25">
      <c r="A9" s="523"/>
      <c r="B9" s="875"/>
      <c r="C9" s="219" t="s">
        <v>88</v>
      </c>
      <c r="D9" s="219" t="s">
        <v>92</v>
      </c>
      <c r="E9" s="219" t="s">
        <v>93</v>
      </c>
      <c r="F9" s="219" t="s">
        <v>16</v>
      </c>
      <c r="G9" s="219" t="s">
        <v>88</v>
      </c>
      <c r="H9" s="219" t="s">
        <v>92</v>
      </c>
      <c r="I9" s="219" t="s">
        <v>93</v>
      </c>
      <c r="J9" s="219" t="s">
        <v>16</v>
      </c>
      <c r="K9" s="219" t="s">
        <v>88</v>
      </c>
      <c r="L9" s="219" t="s">
        <v>92</v>
      </c>
      <c r="M9" s="219" t="s">
        <v>93</v>
      </c>
      <c r="N9" s="219" t="s">
        <v>16</v>
      </c>
      <c r="O9" s="219" t="s">
        <v>140</v>
      </c>
      <c r="P9" s="219" t="s">
        <v>141</v>
      </c>
      <c r="Q9" s="218" t="s">
        <v>142</v>
      </c>
      <c r="R9" s="219" t="s">
        <v>143</v>
      </c>
      <c r="S9" s="265"/>
    </row>
    <row r="10" spans="1:20" s="267" customFormat="1" ht="16.149999999999999" customHeight="1" x14ac:dyDescent="0.2">
      <c r="A10" s="175">
        <v>1</v>
      </c>
      <c r="B10" s="220">
        <v>2</v>
      </c>
      <c r="C10" s="219">
        <v>3</v>
      </c>
      <c r="D10" s="219">
        <v>4</v>
      </c>
      <c r="E10" s="219">
        <v>5</v>
      </c>
      <c r="F10" s="219">
        <v>6</v>
      </c>
      <c r="G10" s="219">
        <v>7</v>
      </c>
      <c r="H10" s="219">
        <v>8</v>
      </c>
      <c r="I10" s="219">
        <v>9</v>
      </c>
      <c r="J10" s="219">
        <v>10</v>
      </c>
      <c r="K10" s="219">
        <v>11</v>
      </c>
      <c r="L10" s="219">
        <v>12</v>
      </c>
      <c r="M10" s="219">
        <v>13</v>
      </c>
      <c r="N10" s="219">
        <v>14</v>
      </c>
      <c r="O10" s="219">
        <v>15</v>
      </c>
      <c r="P10" s="219">
        <v>16</v>
      </c>
      <c r="Q10" s="219">
        <v>17</v>
      </c>
      <c r="R10" s="220">
        <v>18</v>
      </c>
    </row>
    <row r="11" spans="1:20" s="267" customFormat="1" ht="16.149999999999999" customHeight="1" x14ac:dyDescent="0.2">
      <c r="A11" s="235">
        <v>1</v>
      </c>
      <c r="B11" s="235" t="s">
        <v>844</v>
      </c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20"/>
    </row>
    <row r="12" spans="1:20" s="267" customFormat="1" ht="16.149999999999999" customHeight="1" x14ac:dyDescent="0.2">
      <c r="A12" s="235">
        <f>A11+1</f>
        <v>2</v>
      </c>
      <c r="B12" s="235" t="s">
        <v>809</v>
      </c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20"/>
    </row>
    <row r="13" spans="1:20" s="267" customFormat="1" ht="16.149999999999999" customHeight="1" x14ac:dyDescent="0.2">
      <c r="A13" s="235">
        <f t="shared" ref="A13:A41" si="0">A12+1</f>
        <v>3</v>
      </c>
      <c r="B13" s="235" t="s">
        <v>845</v>
      </c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20"/>
    </row>
    <row r="14" spans="1:20" s="267" customFormat="1" ht="16.149999999999999" customHeight="1" x14ac:dyDescent="0.2">
      <c r="A14" s="235">
        <f t="shared" si="0"/>
        <v>4</v>
      </c>
      <c r="B14" s="235" t="s">
        <v>810</v>
      </c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20"/>
    </row>
    <row r="15" spans="1:20" s="267" customFormat="1" ht="16.149999999999999" customHeight="1" x14ac:dyDescent="0.2">
      <c r="A15" s="235">
        <f t="shared" si="0"/>
        <v>5</v>
      </c>
      <c r="B15" s="235" t="s">
        <v>811</v>
      </c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20"/>
    </row>
    <row r="16" spans="1:20" s="267" customFormat="1" ht="16.149999999999999" customHeight="1" x14ac:dyDescent="0.2">
      <c r="A16" s="235">
        <f t="shared" si="0"/>
        <v>6</v>
      </c>
      <c r="B16" s="235" t="s">
        <v>812</v>
      </c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20"/>
    </row>
    <row r="17" spans="1:18" s="267" customFormat="1" ht="16.149999999999999" customHeight="1" x14ac:dyDescent="0.2">
      <c r="A17" s="235">
        <f t="shared" si="0"/>
        <v>7</v>
      </c>
      <c r="B17" s="235" t="s">
        <v>813</v>
      </c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20"/>
    </row>
    <row r="18" spans="1:18" s="267" customFormat="1" ht="16.149999999999999" customHeight="1" x14ac:dyDescent="0.2">
      <c r="A18" s="235">
        <f t="shared" si="0"/>
        <v>8</v>
      </c>
      <c r="B18" s="235" t="s">
        <v>814</v>
      </c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20"/>
    </row>
    <row r="19" spans="1:18" s="267" customFormat="1" ht="16.149999999999999" customHeight="1" x14ac:dyDescent="0.2">
      <c r="A19" s="235">
        <f t="shared" si="0"/>
        <v>9</v>
      </c>
      <c r="B19" s="235" t="s">
        <v>815</v>
      </c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20"/>
    </row>
    <row r="20" spans="1:18" s="267" customFormat="1" ht="16.149999999999999" customHeight="1" x14ac:dyDescent="0.2">
      <c r="A20" s="235">
        <f t="shared" si="0"/>
        <v>10</v>
      </c>
      <c r="B20" s="235" t="s">
        <v>816</v>
      </c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20"/>
    </row>
    <row r="21" spans="1:18" s="267" customFormat="1" ht="16.149999999999999" customHeight="1" x14ac:dyDescent="0.2">
      <c r="A21" s="235">
        <f t="shared" si="0"/>
        <v>11</v>
      </c>
      <c r="B21" s="235" t="s">
        <v>846</v>
      </c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20"/>
    </row>
    <row r="22" spans="1:18" s="267" customFormat="1" ht="16.149999999999999" customHeight="1" x14ac:dyDescent="0.2">
      <c r="A22" s="235">
        <f t="shared" si="0"/>
        <v>12</v>
      </c>
      <c r="B22" s="235" t="s">
        <v>817</v>
      </c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20"/>
    </row>
    <row r="23" spans="1:18" s="267" customFormat="1" ht="16.149999999999999" customHeight="1" x14ac:dyDescent="0.2">
      <c r="A23" s="235">
        <f t="shared" si="0"/>
        <v>13</v>
      </c>
      <c r="B23" s="235" t="s">
        <v>818</v>
      </c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20"/>
    </row>
    <row r="24" spans="1:18" s="267" customFormat="1" ht="16.149999999999999" customHeight="1" x14ac:dyDescent="0.2">
      <c r="A24" s="235">
        <f t="shared" si="0"/>
        <v>14</v>
      </c>
      <c r="B24" s="235" t="s">
        <v>847</v>
      </c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20"/>
    </row>
    <row r="25" spans="1:18" s="267" customFormat="1" ht="16.149999999999999" customHeight="1" x14ac:dyDescent="0.2">
      <c r="A25" s="235">
        <f t="shared" si="0"/>
        <v>15</v>
      </c>
      <c r="B25" s="235" t="s">
        <v>819</v>
      </c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20"/>
    </row>
    <row r="26" spans="1:18" s="267" customFormat="1" ht="16.149999999999999" customHeight="1" x14ac:dyDescent="0.2">
      <c r="A26" s="235">
        <f t="shared" si="0"/>
        <v>16</v>
      </c>
      <c r="B26" s="235" t="s">
        <v>820</v>
      </c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20"/>
    </row>
    <row r="27" spans="1:18" s="267" customFormat="1" ht="16.149999999999999" customHeight="1" x14ac:dyDescent="0.2">
      <c r="A27" s="235">
        <f t="shared" si="0"/>
        <v>17</v>
      </c>
      <c r="B27" s="235" t="s">
        <v>821</v>
      </c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20"/>
    </row>
    <row r="28" spans="1:18" s="267" customFormat="1" ht="16.149999999999999" customHeight="1" x14ac:dyDescent="0.2">
      <c r="A28" s="235">
        <f t="shared" si="0"/>
        <v>18</v>
      </c>
      <c r="B28" s="235" t="s">
        <v>822</v>
      </c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20"/>
    </row>
    <row r="29" spans="1:18" s="267" customFormat="1" ht="16.149999999999999" customHeight="1" x14ac:dyDescent="0.2">
      <c r="A29" s="235">
        <f t="shared" si="0"/>
        <v>19</v>
      </c>
      <c r="B29" s="235" t="s">
        <v>848</v>
      </c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20"/>
    </row>
    <row r="30" spans="1:18" s="267" customFormat="1" ht="16.149999999999999" customHeight="1" x14ac:dyDescent="0.2">
      <c r="A30" s="235">
        <f t="shared" si="0"/>
        <v>20</v>
      </c>
      <c r="B30" s="235" t="s">
        <v>823</v>
      </c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20"/>
    </row>
    <row r="31" spans="1:18" s="267" customFormat="1" ht="16.149999999999999" customHeight="1" x14ac:dyDescent="0.2">
      <c r="A31" s="235">
        <f t="shared" si="0"/>
        <v>21</v>
      </c>
      <c r="B31" s="235" t="s">
        <v>824</v>
      </c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20"/>
    </row>
    <row r="32" spans="1:18" s="267" customFormat="1" ht="16.149999999999999" customHeight="1" x14ac:dyDescent="0.2">
      <c r="A32" s="235">
        <f t="shared" si="0"/>
        <v>22</v>
      </c>
      <c r="B32" s="235" t="s">
        <v>825</v>
      </c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20"/>
    </row>
    <row r="33" spans="1:45" s="267" customFormat="1" ht="16.149999999999999" customHeight="1" x14ac:dyDescent="0.2">
      <c r="A33" s="235">
        <f t="shared" si="0"/>
        <v>23</v>
      </c>
      <c r="B33" s="235" t="s">
        <v>826</v>
      </c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20"/>
    </row>
    <row r="34" spans="1:45" s="267" customFormat="1" ht="16.149999999999999" customHeight="1" x14ac:dyDescent="0.2">
      <c r="A34" s="235">
        <f t="shared" si="0"/>
        <v>24</v>
      </c>
      <c r="B34" s="235" t="s">
        <v>827</v>
      </c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20"/>
    </row>
    <row r="35" spans="1:45" s="267" customFormat="1" ht="16.149999999999999" customHeight="1" x14ac:dyDescent="0.2">
      <c r="A35" s="235">
        <f t="shared" si="0"/>
        <v>25</v>
      </c>
      <c r="B35" s="235" t="s">
        <v>828</v>
      </c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20"/>
    </row>
    <row r="36" spans="1:45" x14ac:dyDescent="0.2">
      <c r="A36" s="235">
        <f t="shared" si="0"/>
        <v>26</v>
      </c>
      <c r="B36" s="235" t="s">
        <v>829</v>
      </c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</row>
    <row r="37" spans="1:45" x14ac:dyDescent="0.2">
      <c r="A37" s="235">
        <f t="shared" si="0"/>
        <v>27</v>
      </c>
      <c r="B37" s="235" t="s">
        <v>830</v>
      </c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</row>
    <row r="38" spans="1:45" x14ac:dyDescent="0.2">
      <c r="A38" s="235">
        <f t="shared" si="0"/>
        <v>28</v>
      </c>
      <c r="B38" s="168" t="s">
        <v>831</v>
      </c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</row>
    <row r="39" spans="1:45" x14ac:dyDescent="0.2">
      <c r="A39" s="235">
        <f t="shared" si="0"/>
        <v>29</v>
      </c>
      <c r="B39" s="168" t="s">
        <v>832</v>
      </c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</row>
    <row r="40" spans="1:45" s="268" customFormat="1" x14ac:dyDescent="0.2">
      <c r="A40" s="235">
        <f t="shared" si="0"/>
        <v>30</v>
      </c>
      <c r="B40" s="168" t="s">
        <v>833</v>
      </c>
      <c r="S40" s="269"/>
      <c r="T40" s="269"/>
      <c r="U40" s="269"/>
      <c r="V40" s="269"/>
      <c r="W40" s="269"/>
      <c r="X40" s="269"/>
      <c r="Y40" s="269"/>
      <c r="Z40" s="269"/>
      <c r="AA40" s="269"/>
      <c r="AB40" s="269"/>
      <c r="AC40" s="269"/>
      <c r="AD40" s="269"/>
      <c r="AE40" s="269"/>
      <c r="AF40" s="269"/>
      <c r="AG40" s="269"/>
      <c r="AH40" s="269"/>
      <c r="AI40" s="269"/>
      <c r="AJ40" s="269"/>
      <c r="AK40" s="269"/>
      <c r="AL40" s="269"/>
      <c r="AM40" s="269"/>
      <c r="AN40" s="269"/>
      <c r="AO40" s="269"/>
      <c r="AP40" s="269"/>
      <c r="AQ40" s="269"/>
      <c r="AR40" s="269"/>
      <c r="AS40" s="269"/>
    </row>
    <row r="41" spans="1:45" x14ac:dyDescent="0.2">
      <c r="A41" s="235">
        <f t="shared" si="0"/>
        <v>31</v>
      </c>
      <c r="B41" s="168" t="s">
        <v>834</v>
      </c>
      <c r="C41" s="268"/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68"/>
      <c r="O41" s="268"/>
      <c r="P41" s="268"/>
      <c r="Q41" s="268"/>
      <c r="R41" s="268"/>
    </row>
    <row r="42" spans="1:45" s="334" customFormat="1" ht="15" x14ac:dyDescent="0.25">
      <c r="A42" s="311"/>
      <c r="B42" s="311" t="s">
        <v>835</v>
      </c>
      <c r="C42" s="477">
        <f>SUM(C11:C41)</f>
        <v>0</v>
      </c>
      <c r="D42" s="477">
        <f t="shared" ref="D42:R42" si="1">SUM(D11:D41)</f>
        <v>0</v>
      </c>
      <c r="E42" s="477">
        <f t="shared" si="1"/>
        <v>0</v>
      </c>
      <c r="F42" s="477">
        <f t="shared" si="1"/>
        <v>0</v>
      </c>
      <c r="G42" s="477">
        <f t="shared" si="1"/>
        <v>0</v>
      </c>
      <c r="H42" s="477">
        <f t="shared" si="1"/>
        <v>0</v>
      </c>
      <c r="I42" s="477">
        <f t="shared" si="1"/>
        <v>0</v>
      </c>
      <c r="J42" s="477">
        <f t="shared" si="1"/>
        <v>0</v>
      </c>
      <c r="K42" s="477">
        <f t="shared" si="1"/>
        <v>0</v>
      </c>
      <c r="L42" s="477">
        <f t="shared" si="1"/>
        <v>0</v>
      </c>
      <c r="M42" s="477">
        <f t="shared" si="1"/>
        <v>0</v>
      </c>
      <c r="N42" s="477">
        <f t="shared" si="1"/>
        <v>0</v>
      </c>
      <c r="O42" s="477">
        <f t="shared" si="1"/>
        <v>0</v>
      </c>
      <c r="P42" s="477">
        <f t="shared" si="1"/>
        <v>0</v>
      </c>
      <c r="Q42" s="477">
        <f t="shared" si="1"/>
        <v>0</v>
      </c>
      <c r="R42" s="477">
        <f t="shared" si="1"/>
        <v>0</v>
      </c>
    </row>
    <row r="46" spans="1:45" ht="15.75" x14ac:dyDescent="0.25">
      <c r="O46" s="618" t="s">
        <v>868</v>
      </c>
      <c r="P46" s="618"/>
      <c r="Q46" s="618"/>
      <c r="R46" s="618"/>
    </row>
    <row r="47" spans="1:45" ht="15.75" x14ac:dyDescent="0.25">
      <c r="O47" s="618" t="s">
        <v>869</v>
      </c>
      <c r="P47" s="618"/>
      <c r="Q47" s="618"/>
      <c r="R47" s="618"/>
    </row>
  </sheetData>
  <mergeCells count="13">
    <mergeCell ref="O46:R46"/>
    <mergeCell ref="O47:R47"/>
    <mergeCell ref="R1:S1"/>
    <mergeCell ref="B4:T4"/>
    <mergeCell ref="A6:B6"/>
    <mergeCell ref="A8:A9"/>
    <mergeCell ref="B8:B9"/>
    <mergeCell ref="G1:M1"/>
    <mergeCell ref="E2:O2"/>
    <mergeCell ref="O8:R8"/>
    <mergeCell ref="C8:F8"/>
    <mergeCell ref="K8:N8"/>
    <mergeCell ref="G8:J8"/>
  </mergeCells>
  <phoneticPr fontId="0" type="noConversion"/>
  <printOptions horizontalCentered="1"/>
  <pageMargins left="0.42" right="0.44" top="0.45" bottom="0" header="0.31496062992125984" footer="0.31496062992125984"/>
  <pageSetup paperSize="9" scale="6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7"/>
  <sheetViews>
    <sheetView topLeftCell="D7" zoomScaleSheetLayoutView="70" workbookViewId="0">
      <selection activeCell="Q29" sqref="Q29"/>
    </sheetView>
  </sheetViews>
  <sheetFormatPr defaultColWidth="9.140625" defaultRowHeight="14.25" x14ac:dyDescent="0.2"/>
  <cols>
    <col min="1" max="1" width="9.140625" style="261"/>
    <col min="2" max="2" width="14.7109375" style="261" customWidth="1"/>
    <col min="3" max="3" width="15.42578125" style="261" customWidth="1"/>
    <col min="4" max="4" width="14.85546875" style="261" customWidth="1"/>
    <col min="5" max="5" width="11.85546875" style="261" customWidth="1"/>
    <col min="6" max="6" width="9.85546875" style="261" customWidth="1"/>
    <col min="7" max="7" width="12.7109375" style="261" customWidth="1"/>
    <col min="8" max="9" width="11" style="261" customWidth="1"/>
    <col min="10" max="10" width="14.140625" style="261" customWidth="1"/>
    <col min="11" max="11" width="12.28515625" style="261" customWidth="1"/>
    <col min="12" max="12" width="13.140625" style="261" customWidth="1"/>
    <col min="13" max="13" width="9.7109375" style="261" customWidth="1"/>
    <col min="14" max="14" width="9.5703125" style="261" customWidth="1"/>
    <col min="15" max="15" width="12.7109375" style="261" customWidth="1"/>
    <col min="16" max="16" width="13.28515625" style="261" customWidth="1"/>
    <col min="17" max="17" width="11.28515625" style="261" customWidth="1"/>
    <col min="18" max="18" width="9.28515625" style="261" customWidth="1"/>
    <col min="19" max="19" width="9.140625" style="261"/>
    <col min="20" max="20" width="12.28515625" style="261" customWidth="1"/>
    <col min="21" max="16384" width="9.140625" style="261"/>
  </cols>
  <sheetData>
    <row r="1" spans="1:20" s="199" customFormat="1" ht="15.75" x14ac:dyDescent="0.25">
      <c r="C1" s="27"/>
      <c r="D1" s="27"/>
      <c r="E1" s="27"/>
      <c r="F1" s="27"/>
      <c r="G1" s="27"/>
      <c r="H1" s="27"/>
      <c r="I1" s="63" t="s">
        <v>0</v>
      </c>
      <c r="J1" s="27"/>
      <c r="Q1" s="701" t="s">
        <v>548</v>
      </c>
      <c r="R1" s="701"/>
    </row>
    <row r="2" spans="1:20" s="199" customFormat="1" ht="20.25" x14ac:dyDescent="0.3">
      <c r="G2" s="554" t="s">
        <v>646</v>
      </c>
      <c r="H2" s="554"/>
      <c r="I2" s="554"/>
      <c r="J2" s="554"/>
      <c r="K2" s="554"/>
      <c r="L2" s="554"/>
      <c r="M2" s="554"/>
      <c r="N2" s="26"/>
      <c r="O2" s="26"/>
      <c r="P2" s="26"/>
      <c r="Q2" s="26"/>
    </row>
    <row r="3" spans="1:20" s="199" customFormat="1" ht="20.25" x14ac:dyDescent="0.3">
      <c r="G3" s="182"/>
      <c r="H3" s="182"/>
      <c r="I3" s="182"/>
      <c r="J3" s="182"/>
      <c r="K3" s="182"/>
      <c r="L3" s="182"/>
      <c r="M3" s="182"/>
      <c r="N3" s="26"/>
      <c r="O3" s="26"/>
      <c r="P3" s="26"/>
      <c r="Q3" s="26"/>
    </row>
    <row r="4" spans="1:20" ht="18" x14ac:dyDescent="0.25">
      <c r="B4" s="873" t="s">
        <v>743</v>
      </c>
      <c r="C4" s="873"/>
      <c r="D4" s="873"/>
      <c r="E4" s="873"/>
      <c r="F4" s="873"/>
      <c r="G4" s="873"/>
      <c r="H4" s="873"/>
      <c r="I4" s="873"/>
      <c r="J4" s="873"/>
      <c r="K4" s="873"/>
      <c r="L4" s="873"/>
      <c r="M4" s="873"/>
      <c r="N4" s="873"/>
      <c r="O4" s="873"/>
      <c r="P4" s="873"/>
      <c r="Q4" s="873"/>
      <c r="R4" s="873"/>
      <c r="S4" s="873"/>
      <c r="T4" s="873"/>
    </row>
    <row r="5" spans="1:20" ht="15.75" x14ac:dyDescent="0.25">
      <c r="C5" s="262"/>
      <c r="D5" s="51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</row>
    <row r="6" spans="1:20" ht="15" x14ac:dyDescent="0.25">
      <c r="A6" s="270" t="s">
        <v>888</v>
      </c>
    </row>
    <row r="7" spans="1:20" x14ac:dyDescent="0.2">
      <c r="B7" s="263"/>
      <c r="Q7" s="271" t="s">
        <v>137</v>
      </c>
    </row>
    <row r="8" spans="1:20" s="264" customFormat="1" ht="32.450000000000003" customHeight="1" x14ac:dyDescent="0.25">
      <c r="A8" s="523" t="s">
        <v>2</v>
      </c>
      <c r="B8" s="874" t="s">
        <v>3</v>
      </c>
      <c r="C8" s="879" t="s">
        <v>460</v>
      </c>
      <c r="D8" s="879"/>
      <c r="E8" s="879"/>
      <c r="F8" s="879"/>
      <c r="G8" s="879" t="s">
        <v>461</v>
      </c>
      <c r="H8" s="879"/>
      <c r="I8" s="879"/>
      <c r="J8" s="879"/>
      <c r="K8" s="879" t="s">
        <v>462</v>
      </c>
      <c r="L8" s="879"/>
      <c r="M8" s="879"/>
      <c r="N8" s="879"/>
      <c r="O8" s="879" t="s">
        <v>463</v>
      </c>
      <c r="P8" s="879"/>
      <c r="Q8" s="879"/>
      <c r="R8" s="874"/>
      <c r="S8" s="881" t="s">
        <v>160</v>
      </c>
    </row>
    <row r="9" spans="1:20" s="266" customFormat="1" ht="75" customHeight="1" x14ac:dyDescent="0.25">
      <c r="A9" s="523"/>
      <c r="B9" s="875"/>
      <c r="C9" s="219" t="s">
        <v>157</v>
      </c>
      <c r="D9" s="272" t="s">
        <v>159</v>
      </c>
      <c r="E9" s="219" t="s">
        <v>136</v>
      </c>
      <c r="F9" s="272" t="s">
        <v>158</v>
      </c>
      <c r="G9" s="219" t="s">
        <v>249</v>
      </c>
      <c r="H9" s="272" t="s">
        <v>159</v>
      </c>
      <c r="I9" s="219" t="s">
        <v>136</v>
      </c>
      <c r="J9" s="272" t="s">
        <v>158</v>
      </c>
      <c r="K9" s="219" t="s">
        <v>249</v>
      </c>
      <c r="L9" s="272" t="s">
        <v>159</v>
      </c>
      <c r="M9" s="219" t="s">
        <v>136</v>
      </c>
      <c r="N9" s="272" t="s">
        <v>158</v>
      </c>
      <c r="O9" s="219" t="s">
        <v>249</v>
      </c>
      <c r="P9" s="272" t="s">
        <v>159</v>
      </c>
      <c r="Q9" s="219" t="s">
        <v>136</v>
      </c>
      <c r="R9" s="50" t="s">
        <v>158</v>
      </c>
      <c r="S9" s="881"/>
    </row>
    <row r="10" spans="1:20" s="266" customFormat="1" ht="16.149999999999999" customHeight="1" x14ac:dyDescent="0.25">
      <c r="A10" s="175">
        <v>1</v>
      </c>
      <c r="B10" s="220">
        <v>2</v>
      </c>
      <c r="C10" s="50">
        <v>3</v>
      </c>
      <c r="D10" s="50">
        <v>4</v>
      </c>
      <c r="E10" s="50">
        <v>5</v>
      </c>
      <c r="F10" s="50">
        <v>6</v>
      </c>
      <c r="G10" s="50">
        <v>7</v>
      </c>
      <c r="H10" s="50">
        <v>8</v>
      </c>
      <c r="I10" s="50">
        <v>9</v>
      </c>
      <c r="J10" s="50">
        <v>10</v>
      </c>
      <c r="K10" s="50">
        <v>11</v>
      </c>
      <c r="L10" s="50">
        <v>12</v>
      </c>
      <c r="M10" s="50">
        <v>13</v>
      </c>
      <c r="N10" s="50">
        <v>14</v>
      </c>
      <c r="O10" s="50">
        <v>15</v>
      </c>
      <c r="P10" s="50">
        <v>16</v>
      </c>
      <c r="Q10" s="50">
        <v>17</v>
      </c>
      <c r="R10" s="75">
        <v>18</v>
      </c>
      <c r="S10" s="273">
        <v>19</v>
      </c>
    </row>
    <row r="11" spans="1:20" s="266" customFormat="1" ht="16.149999999999999" customHeight="1" x14ac:dyDescent="0.25">
      <c r="A11" s="235">
        <v>1</v>
      </c>
      <c r="B11" s="235" t="s">
        <v>844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75"/>
      <c r="S11" s="273"/>
    </row>
    <row r="12" spans="1:20" s="266" customFormat="1" ht="16.149999999999999" customHeight="1" x14ac:dyDescent="0.25">
      <c r="A12" s="235">
        <f>A11+1</f>
        <v>2</v>
      </c>
      <c r="B12" s="235" t="s">
        <v>809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75"/>
      <c r="S12" s="273"/>
    </row>
    <row r="13" spans="1:20" s="266" customFormat="1" ht="16.149999999999999" customHeight="1" x14ac:dyDescent="0.25">
      <c r="A13" s="235">
        <f t="shared" ref="A13:A41" si="0">A12+1</f>
        <v>3</v>
      </c>
      <c r="B13" s="235" t="s">
        <v>845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75"/>
      <c r="S13" s="273"/>
    </row>
    <row r="14" spans="1:20" s="266" customFormat="1" ht="16.149999999999999" customHeight="1" x14ac:dyDescent="0.25">
      <c r="A14" s="235">
        <f t="shared" si="0"/>
        <v>4</v>
      </c>
      <c r="B14" s="235" t="s">
        <v>810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75"/>
      <c r="S14" s="273"/>
    </row>
    <row r="15" spans="1:20" s="266" customFormat="1" ht="16.149999999999999" customHeight="1" x14ac:dyDescent="0.25">
      <c r="A15" s="235">
        <f t="shared" si="0"/>
        <v>5</v>
      </c>
      <c r="B15" s="235" t="s">
        <v>811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75"/>
      <c r="S15" s="273"/>
    </row>
    <row r="16" spans="1:20" s="266" customFormat="1" ht="16.149999999999999" customHeight="1" x14ac:dyDescent="0.25">
      <c r="A16" s="235">
        <f t="shared" si="0"/>
        <v>6</v>
      </c>
      <c r="B16" s="235" t="s">
        <v>812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75"/>
      <c r="S16" s="273"/>
    </row>
    <row r="17" spans="1:19" s="266" customFormat="1" ht="16.149999999999999" customHeight="1" x14ac:dyDescent="0.25">
      <c r="A17" s="235">
        <f t="shared" si="0"/>
        <v>7</v>
      </c>
      <c r="B17" s="235" t="s">
        <v>813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75"/>
      <c r="S17" s="273"/>
    </row>
    <row r="18" spans="1:19" s="266" customFormat="1" ht="16.149999999999999" customHeight="1" x14ac:dyDescent="0.25">
      <c r="A18" s="235">
        <f t="shared" si="0"/>
        <v>8</v>
      </c>
      <c r="B18" s="235" t="s">
        <v>814</v>
      </c>
      <c r="C18" s="50"/>
      <c r="D18" s="386"/>
      <c r="E18" s="386"/>
      <c r="F18" s="386"/>
      <c r="G18" s="386"/>
      <c r="H18" s="386"/>
      <c r="I18" s="386"/>
      <c r="J18" s="386"/>
      <c r="K18" s="386"/>
      <c r="L18" s="386"/>
      <c r="M18" s="386"/>
      <c r="N18" s="386"/>
      <c r="O18" s="386"/>
      <c r="P18" s="386"/>
      <c r="Q18" s="386"/>
      <c r="R18" s="386"/>
      <c r="S18" s="386"/>
    </row>
    <row r="19" spans="1:19" s="266" customFormat="1" ht="16.149999999999999" customHeight="1" x14ac:dyDescent="0.25">
      <c r="A19" s="235">
        <f t="shared" si="0"/>
        <v>9</v>
      </c>
      <c r="B19" s="235" t="s">
        <v>815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75"/>
      <c r="S19" s="273"/>
    </row>
    <row r="20" spans="1:19" s="266" customFormat="1" ht="16.149999999999999" customHeight="1" x14ac:dyDescent="0.25">
      <c r="A20" s="235">
        <f t="shared" si="0"/>
        <v>10</v>
      </c>
      <c r="B20" s="235" t="s">
        <v>816</v>
      </c>
      <c r="C20" s="50"/>
      <c r="D20" s="50"/>
      <c r="E20" s="398"/>
      <c r="F20" s="398"/>
      <c r="G20" s="50"/>
      <c r="H20" s="50"/>
      <c r="I20" s="398"/>
      <c r="J20" s="398"/>
      <c r="K20" s="50"/>
      <c r="L20" s="50"/>
      <c r="M20" s="398"/>
      <c r="N20" s="398"/>
      <c r="O20" s="50"/>
      <c r="P20" s="50"/>
      <c r="Q20" s="50"/>
      <c r="R20" s="75"/>
      <c r="S20" s="399"/>
    </row>
    <row r="21" spans="1:19" s="266" customFormat="1" ht="16.149999999999999" customHeight="1" x14ac:dyDescent="0.25">
      <c r="A21" s="235">
        <f t="shared" si="0"/>
        <v>11</v>
      </c>
      <c r="B21" s="235" t="s">
        <v>846</v>
      </c>
      <c r="C21" s="50"/>
      <c r="D21" s="50"/>
      <c r="E21" s="50"/>
      <c r="F21" s="395"/>
      <c r="G21" s="50"/>
      <c r="H21" s="50"/>
      <c r="I21" s="395"/>
      <c r="J21" s="395"/>
      <c r="K21" s="50"/>
      <c r="L21" s="50"/>
      <c r="M21" s="395"/>
      <c r="N21" s="395"/>
      <c r="O21" s="50"/>
      <c r="P21" s="50"/>
      <c r="Q21" s="50"/>
      <c r="R21" s="75"/>
      <c r="S21" s="395"/>
    </row>
    <row r="22" spans="1:19" s="266" customFormat="1" ht="16.149999999999999" customHeight="1" x14ac:dyDescent="0.25">
      <c r="A22" s="235">
        <f t="shared" si="0"/>
        <v>12</v>
      </c>
      <c r="B22" s="235" t="s">
        <v>817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75"/>
      <c r="S22" s="273"/>
    </row>
    <row r="23" spans="1:19" s="266" customFormat="1" ht="16.149999999999999" customHeight="1" x14ac:dyDescent="0.25">
      <c r="A23" s="235">
        <f t="shared" si="0"/>
        <v>13</v>
      </c>
      <c r="B23" s="235" t="s">
        <v>818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75"/>
      <c r="S23" s="273"/>
    </row>
    <row r="24" spans="1:19" s="266" customFormat="1" ht="16.149999999999999" customHeight="1" x14ac:dyDescent="0.25">
      <c r="A24" s="235">
        <f t="shared" si="0"/>
        <v>14</v>
      </c>
      <c r="B24" s="235" t="s">
        <v>847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75"/>
      <c r="S24" s="273"/>
    </row>
    <row r="25" spans="1:19" s="266" customFormat="1" ht="16.149999999999999" customHeight="1" x14ac:dyDescent="0.25">
      <c r="A25" s="235">
        <f t="shared" si="0"/>
        <v>15</v>
      </c>
      <c r="B25" s="235" t="s">
        <v>819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75"/>
      <c r="S25" s="273"/>
    </row>
    <row r="26" spans="1:19" s="266" customFormat="1" ht="16.149999999999999" customHeight="1" x14ac:dyDescent="0.25">
      <c r="A26" s="235">
        <f t="shared" si="0"/>
        <v>16</v>
      </c>
      <c r="B26" s="235" t="s">
        <v>820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75"/>
      <c r="S26" s="273"/>
    </row>
    <row r="27" spans="1:19" s="266" customFormat="1" ht="16.149999999999999" customHeight="1" x14ac:dyDescent="0.25">
      <c r="A27" s="235">
        <f t="shared" si="0"/>
        <v>17</v>
      </c>
      <c r="B27" s="235" t="s">
        <v>821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75"/>
      <c r="S27" s="273"/>
    </row>
    <row r="28" spans="1:19" s="266" customFormat="1" ht="16.149999999999999" customHeight="1" x14ac:dyDescent="0.25">
      <c r="A28" s="235">
        <f t="shared" si="0"/>
        <v>18</v>
      </c>
      <c r="B28" s="235" t="s">
        <v>822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75"/>
      <c r="S28" s="273"/>
    </row>
    <row r="29" spans="1:19" x14ac:dyDescent="0.2">
      <c r="A29" s="235">
        <f t="shared" si="0"/>
        <v>19</v>
      </c>
      <c r="B29" s="235" t="s">
        <v>848</v>
      </c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</row>
    <row r="30" spans="1:19" x14ac:dyDescent="0.2">
      <c r="A30" s="235">
        <f t="shared" si="0"/>
        <v>20</v>
      </c>
      <c r="B30" s="235" t="s">
        <v>823</v>
      </c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</row>
    <row r="31" spans="1:19" x14ac:dyDescent="0.2">
      <c r="A31" s="235">
        <f t="shared" si="0"/>
        <v>21</v>
      </c>
      <c r="B31" s="235" t="s">
        <v>824</v>
      </c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68"/>
    </row>
    <row r="32" spans="1:19" x14ac:dyDescent="0.2">
      <c r="A32" s="235">
        <f t="shared" si="0"/>
        <v>22</v>
      </c>
      <c r="B32" s="235" t="s">
        <v>825</v>
      </c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</row>
    <row r="33" spans="1:45" s="268" customFormat="1" x14ac:dyDescent="0.2">
      <c r="A33" s="235">
        <f t="shared" si="0"/>
        <v>23</v>
      </c>
      <c r="B33" s="235" t="s">
        <v>826</v>
      </c>
      <c r="T33" s="269"/>
      <c r="U33" s="269"/>
      <c r="V33" s="269"/>
      <c r="W33" s="269"/>
      <c r="X33" s="269"/>
      <c r="Y33" s="269"/>
      <c r="Z33" s="269"/>
      <c r="AA33" s="269"/>
      <c r="AB33" s="269"/>
      <c r="AC33" s="269"/>
      <c r="AD33" s="269"/>
      <c r="AE33" s="269"/>
      <c r="AF33" s="269"/>
      <c r="AG33" s="269"/>
      <c r="AH33" s="269"/>
      <c r="AI33" s="269"/>
      <c r="AJ33" s="269"/>
      <c r="AK33" s="269"/>
      <c r="AL33" s="269"/>
      <c r="AM33" s="269"/>
      <c r="AN33" s="269"/>
      <c r="AO33" s="269"/>
      <c r="AP33" s="269"/>
      <c r="AQ33" s="269"/>
      <c r="AR33" s="269"/>
      <c r="AS33" s="269"/>
    </row>
    <row r="34" spans="1:45" x14ac:dyDescent="0.2">
      <c r="A34" s="235">
        <f t="shared" si="0"/>
        <v>24</v>
      </c>
      <c r="B34" s="235" t="s">
        <v>827</v>
      </c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</row>
    <row r="35" spans="1:45" x14ac:dyDescent="0.2">
      <c r="A35" s="235">
        <f t="shared" si="0"/>
        <v>25</v>
      </c>
      <c r="B35" s="235" t="s">
        <v>828</v>
      </c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</row>
    <row r="36" spans="1:45" x14ac:dyDescent="0.2">
      <c r="A36" s="235">
        <f t="shared" si="0"/>
        <v>26</v>
      </c>
      <c r="B36" s="235" t="s">
        <v>829</v>
      </c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</row>
    <row r="37" spans="1:45" x14ac:dyDescent="0.2">
      <c r="A37" s="235">
        <f t="shared" si="0"/>
        <v>27</v>
      </c>
      <c r="B37" s="235" t="s">
        <v>830</v>
      </c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</row>
    <row r="38" spans="1:45" x14ac:dyDescent="0.2">
      <c r="A38" s="235">
        <f t="shared" si="0"/>
        <v>28</v>
      </c>
      <c r="B38" s="168" t="s">
        <v>831</v>
      </c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</row>
    <row r="39" spans="1:45" x14ac:dyDescent="0.2">
      <c r="A39" s="235">
        <f t="shared" si="0"/>
        <v>29</v>
      </c>
      <c r="B39" s="168" t="s">
        <v>832</v>
      </c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</row>
    <row r="40" spans="1:45" s="199" customFormat="1" ht="12.75" x14ac:dyDescent="0.2">
      <c r="A40" s="235">
        <f t="shared" si="0"/>
        <v>30</v>
      </c>
      <c r="B40" s="168" t="s">
        <v>833</v>
      </c>
      <c r="C40" s="8"/>
      <c r="D40" s="8"/>
      <c r="E40" s="8"/>
      <c r="F40" s="8"/>
      <c r="G40" s="17"/>
      <c r="H40" s="17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45" s="199" customFormat="1" ht="12.75" customHeight="1" x14ac:dyDescent="0.2">
      <c r="A41" s="235">
        <f t="shared" si="0"/>
        <v>31</v>
      </c>
      <c r="B41" s="168" t="s">
        <v>834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45" s="5" customFormat="1" ht="12.75" customHeight="1" x14ac:dyDescent="0.2">
      <c r="A42" s="311"/>
      <c r="B42" s="311" t="s">
        <v>835</v>
      </c>
      <c r="C42" s="17">
        <f>SUM(C11:C41)</f>
        <v>0</v>
      </c>
      <c r="D42" s="17">
        <f t="shared" ref="D42:S42" si="1">SUM(D11:D41)</f>
        <v>0</v>
      </c>
      <c r="E42" s="17">
        <f t="shared" si="1"/>
        <v>0</v>
      </c>
      <c r="F42" s="17">
        <f t="shared" si="1"/>
        <v>0</v>
      </c>
      <c r="G42" s="17">
        <f t="shared" si="1"/>
        <v>0</v>
      </c>
      <c r="H42" s="17">
        <f t="shared" si="1"/>
        <v>0</v>
      </c>
      <c r="I42" s="17">
        <f t="shared" si="1"/>
        <v>0</v>
      </c>
      <c r="J42" s="17">
        <f t="shared" si="1"/>
        <v>0</v>
      </c>
      <c r="K42" s="17">
        <f t="shared" si="1"/>
        <v>0</v>
      </c>
      <c r="L42" s="17">
        <f t="shared" si="1"/>
        <v>0</v>
      </c>
      <c r="M42" s="17">
        <f t="shared" si="1"/>
        <v>0</v>
      </c>
      <c r="N42" s="17">
        <f t="shared" si="1"/>
        <v>0</v>
      </c>
      <c r="O42" s="17">
        <f t="shared" si="1"/>
        <v>0</v>
      </c>
      <c r="P42" s="17">
        <f t="shared" si="1"/>
        <v>0</v>
      </c>
      <c r="Q42" s="17">
        <f t="shared" si="1"/>
        <v>0</v>
      </c>
      <c r="R42" s="17">
        <f t="shared" si="1"/>
        <v>0</v>
      </c>
      <c r="S42" s="17">
        <f t="shared" si="1"/>
        <v>0</v>
      </c>
    </row>
    <row r="43" spans="1:45" s="199" customFormat="1" ht="12.75" x14ac:dyDescent="0.2">
      <c r="A43" s="5"/>
      <c r="B43" s="5"/>
    </row>
    <row r="46" spans="1:45" ht="15.75" x14ac:dyDescent="0.25">
      <c r="N46" s="618" t="s">
        <v>868</v>
      </c>
      <c r="O46" s="618"/>
      <c r="P46" s="618"/>
      <c r="Q46" s="618"/>
      <c r="R46" s="618"/>
      <c r="S46" s="618"/>
    </row>
    <row r="47" spans="1:45" ht="15.75" x14ac:dyDescent="0.25">
      <c r="N47" s="618" t="s">
        <v>869</v>
      </c>
      <c r="O47" s="618"/>
      <c r="P47" s="618"/>
      <c r="Q47" s="618"/>
      <c r="R47" s="618"/>
      <c r="S47" s="618"/>
    </row>
  </sheetData>
  <mergeCells count="12">
    <mergeCell ref="N46:S46"/>
    <mergeCell ref="N47:S47"/>
    <mergeCell ref="S8:S9"/>
    <mergeCell ref="O8:R8"/>
    <mergeCell ref="Q1:R1"/>
    <mergeCell ref="B4:T4"/>
    <mergeCell ref="G2:M2"/>
    <mergeCell ref="A8:A9"/>
    <mergeCell ref="B8:B9"/>
    <mergeCell ref="C8:F8"/>
    <mergeCell ref="G8:J8"/>
    <mergeCell ref="K8:N8"/>
  </mergeCells>
  <phoneticPr fontId="0" type="noConversion"/>
  <printOptions horizontalCentered="1"/>
  <pageMargins left="0.46" right="0.41" top="0.48" bottom="0" header="0.31496062992125984" footer="0.31496062992125984"/>
  <pageSetup paperSize="9" scale="62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47"/>
  <sheetViews>
    <sheetView topLeftCell="F8" zoomScaleSheetLayoutView="55" workbookViewId="0">
      <selection activeCell="Q29" sqref="Q29"/>
    </sheetView>
  </sheetViews>
  <sheetFormatPr defaultColWidth="9.140625" defaultRowHeight="14.25" x14ac:dyDescent="0.2"/>
  <cols>
    <col min="1" max="1" width="9.140625" style="261"/>
    <col min="2" max="2" width="18.42578125" style="261" customWidth="1"/>
    <col min="3" max="3" width="7.140625" style="261" customWidth="1"/>
    <col min="4" max="4" width="6.85546875" style="261" customWidth="1"/>
    <col min="5" max="5" width="7.42578125" style="261" customWidth="1"/>
    <col min="6" max="6" width="9.140625" style="261" customWidth="1"/>
    <col min="7" max="7" width="7.42578125" style="261" customWidth="1"/>
    <col min="8" max="9" width="7" style="261" customWidth="1"/>
    <col min="10" max="10" width="7.140625" style="261" customWidth="1"/>
    <col min="11" max="11" width="6.85546875" style="261" customWidth="1"/>
    <col min="12" max="12" width="9.7109375" style="261" customWidth="1"/>
    <col min="13" max="14" width="6.85546875" style="261" customWidth="1"/>
    <col min="15" max="15" width="7" style="261" customWidth="1"/>
    <col min="16" max="16" width="7.28515625" style="261" customWidth="1"/>
    <col min="17" max="19" width="7.42578125" style="261" customWidth="1"/>
    <col min="20" max="20" width="7.85546875" style="261" customWidth="1"/>
    <col min="21" max="21" width="9.7109375" style="261" customWidth="1"/>
    <col min="22" max="22" width="12.85546875" style="261" customWidth="1"/>
    <col min="23" max="23" width="9" style="261" bestFit="1" customWidth="1"/>
    <col min="24" max="24" width="10.7109375" style="261" bestFit="1" customWidth="1"/>
    <col min="25" max="25" width="10.5703125" style="261" bestFit="1" customWidth="1"/>
    <col min="26" max="26" width="7" style="261" bestFit="1" customWidth="1"/>
    <col min="27" max="27" width="6.5703125" style="261" bestFit="1" customWidth="1"/>
    <col min="28" max="28" width="10.5703125" style="261" customWidth="1"/>
    <col min="29" max="29" width="11.140625" style="261" customWidth="1"/>
    <col min="30" max="30" width="10.7109375" style="261" bestFit="1" customWidth="1"/>
    <col min="31" max="31" width="10.5703125" style="261" bestFit="1" customWidth="1"/>
    <col min="32" max="32" width="8.7109375" style="261" customWidth="1"/>
    <col min="33" max="16384" width="9.140625" style="261"/>
  </cols>
  <sheetData>
    <row r="1" spans="1:34" s="199" customFormat="1" ht="15.75" x14ac:dyDescent="0.25">
      <c r="C1" s="553" t="s">
        <v>0</v>
      </c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3"/>
      <c r="U1" s="553"/>
      <c r="V1" s="553"/>
      <c r="W1" s="553"/>
      <c r="X1" s="553"/>
      <c r="Y1" s="553"/>
      <c r="Z1" s="553"/>
      <c r="AA1" s="553"/>
      <c r="AB1" s="553"/>
      <c r="AC1" s="553"/>
      <c r="AD1" s="553"/>
      <c r="AE1" s="882" t="s">
        <v>549</v>
      </c>
      <c r="AF1" s="882"/>
      <c r="AG1" s="882"/>
      <c r="AH1" s="882"/>
    </row>
    <row r="2" spans="1:34" s="199" customFormat="1" ht="20.25" x14ac:dyDescent="0.3">
      <c r="C2" s="554" t="s">
        <v>646</v>
      </c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4"/>
      <c r="X2" s="554"/>
      <c r="Y2" s="554"/>
      <c r="Z2" s="554"/>
      <c r="AA2" s="554"/>
      <c r="AB2" s="554"/>
      <c r="AC2" s="554"/>
      <c r="AD2" s="554"/>
      <c r="AE2" s="554"/>
      <c r="AF2" s="554"/>
    </row>
    <row r="3" spans="1:34" s="199" customFormat="1" ht="20.25" x14ac:dyDescent="0.3"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34" ht="15.75" x14ac:dyDescent="0.25">
      <c r="C4" s="555" t="s">
        <v>744</v>
      </c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63"/>
    </row>
    <row r="5" spans="1:34" x14ac:dyDescent="0.2">
      <c r="C5" s="262"/>
      <c r="D5" s="262"/>
      <c r="E5" s="262"/>
      <c r="F5" s="262"/>
      <c r="G5" s="262"/>
      <c r="H5" s="262"/>
      <c r="I5" s="262"/>
      <c r="J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</row>
    <row r="6" spans="1:34" ht="15" x14ac:dyDescent="0.25">
      <c r="A6" s="264" t="s">
        <v>883</v>
      </c>
      <c r="B6" s="270"/>
    </row>
    <row r="7" spans="1:34" x14ac:dyDescent="0.2">
      <c r="B7" s="263"/>
    </row>
    <row r="8" spans="1:34" s="264" customFormat="1" ht="15" x14ac:dyDescent="0.25">
      <c r="A8" s="523" t="s">
        <v>2</v>
      </c>
      <c r="B8" s="874" t="s">
        <v>3</v>
      </c>
      <c r="C8" s="879" t="s">
        <v>104</v>
      </c>
      <c r="D8" s="879"/>
      <c r="E8" s="879"/>
      <c r="F8" s="879"/>
      <c r="G8" s="879"/>
      <c r="H8" s="879"/>
      <c r="I8" s="876" t="s">
        <v>694</v>
      </c>
      <c r="J8" s="877"/>
      <c r="K8" s="877"/>
      <c r="L8" s="877"/>
      <c r="M8" s="877"/>
      <c r="N8" s="880"/>
      <c r="O8" s="876" t="s">
        <v>195</v>
      </c>
      <c r="P8" s="877"/>
      <c r="Q8" s="877"/>
      <c r="R8" s="877"/>
      <c r="S8" s="877"/>
      <c r="T8" s="880"/>
      <c r="U8" s="879" t="s">
        <v>103</v>
      </c>
      <c r="V8" s="879"/>
      <c r="W8" s="879"/>
      <c r="X8" s="879"/>
      <c r="Y8" s="879"/>
      <c r="Z8" s="879"/>
      <c r="AA8" s="883" t="s">
        <v>236</v>
      </c>
      <c r="AB8" s="884"/>
      <c r="AC8" s="884"/>
      <c r="AD8" s="884"/>
      <c r="AE8" s="884"/>
      <c r="AF8" s="885"/>
    </row>
    <row r="9" spans="1:34" s="266" customFormat="1" ht="90" x14ac:dyDescent="0.25">
      <c r="A9" s="523"/>
      <c r="B9" s="875"/>
      <c r="C9" s="50" t="s">
        <v>88</v>
      </c>
      <c r="D9" s="50" t="s">
        <v>92</v>
      </c>
      <c r="E9" s="50" t="s">
        <v>93</v>
      </c>
      <c r="F9" s="50" t="s">
        <v>360</v>
      </c>
      <c r="G9" s="50" t="s">
        <v>237</v>
      </c>
      <c r="H9" s="50" t="s">
        <v>16</v>
      </c>
      <c r="I9" s="50" t="s">
        <v>88</v>
      </c>
      <c r="J9" s="50" t="s">
        <v>92</v>
      </c>
      <c r="K9" s="50" t="s">
        <v>93</v>
      </c>
      <c r="L9" s="50" t="s">
        <v>360</v>
      </c>
      <c r="M9" s="50" t="s">
        <v>237</v>
      </c>
      <c r="N9" s="50" t="s">
        <v>16</v>
      </c>
      <c r="O9" s="50" t="s">
        <v>88</v>
      </c>
      <c r="P9" s="50" t="s">
        <v>92</v>
      </c>
      <c r="Q9" s="50" t="s">
        <v>93</v>
      </c>
      <c r="R9" s="50" t="s">
        <v>360</v>
      </c>
      <c r="S9" s="50" t="s">
        <v>237</v>
      </c>
      <c r="T9" s="50" t="s">
        <v>16</v>
      </c>
      <c r="U9" s="50" t="s">
        <v>238</v>
      </c>
      <c r="V9" s="50" t="s">
        <v>239</v>
      </c>
      <c r="W9" s="50" t="s">
        <v>240</v>
      </c>
      <c r="X9" s="50" t="s">
        <v>360</v>
      </c>
      <c r="Y9" s="50" t="s">
        <v>237</v>
      </c>
      <c r="Z9" s="50" t="s">
        <v>85</v>
      </c>
      <c r="AA9" s="50" t="s">
        <v>88</v>
      </c>
      <c r="AB9" s="50" t="s">
        <v>92</v>
      </c>
      <c r="AC9" s="50" t="s">
        <v>240</v>
      </c>
      <c r="AD9" s="50" t="s">
        <v>360</v>
      </c>
      <c r="AE9" s="50" t="s">
        <v>237</v>
      </c>
      <c r="AF9" s="50" t="s">
        <v>16</v>
      </c>
    </row>
    <row r="10" spans="1:34" s="274" customFormat="1" x14ac:dyDescent="0.2">
      <c r="A10" s="45">
        <v>1</v>
      </c>
      <c r="B10" s="88">
        <v>2</v>
      </c>
      <c r="C10" s="88">
        <v>3</v>
      </c>
      <c r="D10" s="89">
        <v>4</v>
      </c>
      <c r="E10" s="89">
        <v>5</v>
      </c>
      <c r="F10" s="89">
        <v>6</v>
      </c>
      <c r="G10" s="89">
        <v>7</v>
      </c>
      <c r="H10" s="89">
        <v>9</v>
      </c>
      <c r="I10" s="89">
        <v>10</v>
      </c>
      <c r="J10" s="89">
        <v>11</v>
      </c>
      <c r="K10" s="89">
        <v>12</v>
      </c>
      <c r="L10" s="89">
        <v>13</v>
      </c>
      <c r="M10" s="89">
        <v>14</v>
      </c>
      <c r="N10" s="89">
        <v>16</v>
      </c>
      <c r="O10" s="89">
        <v>17</v>
      </c>
      <c r="P10" s="89">
        <v>18</v>
      </c>
      <c r="Q10" s="89">
        <v>19</v>
      </c>
      <c r="R10" s="89">
        <v>20</v>
      </c>
      <c r="S10" s="89">
        <v>21</v>
      </c>
      <c r="T10" s="89">
        <v>23</v>
      </c>
      <c r="U10" s="89">
        <v>24</v>
      </c>
      <c r="V10" s="89">
        <v>25</v>
      </c>
      <c r="W10" s="89">
        <v>26</v>
      </c>
      <c r="X10" s="89">
        <v>27</v>
      </c>
      <c r="Y10" s="89">
        <v>28</v>
      </c>
      <c r="Z10" s="89">
        <v>30</v>
      </c>
      <c r="AA10" s="89">
        <v>31</v>
      </c>
      <c r="AB10" s="89">
        <v>32</v>
      </c>
      <c r="AC10" s="89">
        <v>33</v>
      </c>
      <c r="AD10" s="89">
        <v>34</v>
      </c>
      <c r="AE10" s="89">
        <v>35</v>
      </c>
      <c r="AF10" s="89">
        <v>37</v>
      </c>
    </row>
    <row r="11" spans="1:34" x14ac:dyDescent="0.2">
      <c r="A11" s="235">
        <v>1</v>
      </c>
      <c r="B11" s="235" t="s">
        <v>844</v>
      </c>
      <c r="C11" s="268">
        <v>1131</v>
      </c>
      <c r="D11" s="268">
        <v>4</v>
      </c>
      <c r="E11" s="268"/>
      <c r="F11" s="268">
        <v>0</v>
      </c>
      <c r="G11" s="268">
        <v>17</v>
      </c>
      <c r="H11" s="268">
        <f>SUM(C11:G11)</f>
        <v>1152</v>
      </c>
      <c r="I11" s="268"/>
      <c r="J11" s="268"/>
      <c r="K11" s="268"/>
      <c r="L11" s="268"/>
      <c r="M11" s="268"/>
      <c r="N11" s="268"/>
      <c r="O11" s="268"/>
      <c r="P11" s="268"/>
      <c r="Q11" s="268">
        <v>0</v>
      </c>
      <c r="R11" s="268"/>
      <c r="S11" s="268"/>
      <c r="T11" s="268"/>
      <c r="U11" s="268"/>
      <c r="V11" s="268"/>
      <c r="W11" s="268"/>
      <c r="X11" s="268"/>
      <c r="Y11" s="268"/>
      <c r="Z11" s="268"/>
      <c r="AA11" s="268"/>
      <c r="AB11" s="268"/>
      <c r="AC11" s="268"/>
      <c r="AD11" s="268"/>
      <c r="AE11" s="268"/>
      <c r="AF11" s="268"/>
    </row>
    <row r="12" spans="1:34" x14ac:dyDescent="0.2">
      <c r="A12" s="235">
        <f>A11+1</f>
        <v>2</v>
      </c>
      <c r="B12" s="235" t="s">
        <v>809</v>
      </c>
      <c r="C12" s="268">
        <v>1280</v>
      </c>
      <c r="D12" s="268">
        <v>30</v>
      </c>
      <c r="E12" s="268"/>
      <c r="F12" s="268">
        <v>14</v>
      </c>
      <c r="G12" s="268">
        <v>0</v>
      </c>
      <c r="H12" s="268">
        <f t="shared" ref="H12:H41" si="0">SUM(C12:G12)</f>
        <v>1324</v>
      </c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</row>
    <row r="13" spans="1:34" x14ac:dyDescent="0.2">
      <c r="A13" s="235">
        <f t="shared" ref="A13:A41" si="1">A12+1</f>
        <v>3</v>
      </c>
      <c r="B13" s="235" t="s">
        <v>845</v>
      </c>
      <c r="C13" s="268">
        <v>666</v>
      </c>
      <c r="D13" s="268">
        <v>218</v>
      </c>
      <c r="E13" s="268"/>
      <c r="F13" s="268">
        <v>0</v>
      </c>
      <c r="G13" s="268">
        <v>9</v>
      </c>
      <c r="H13" s="268">
        <f t="shared" si="0"/>
        <v>893</v>
      </c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</row>
    <row r="14" spans="1:34" x14ac:dyDescent="0.2">
      <c r="A14" s="235">
        <f t="shared" si="1"/>
        <v>4</v>
      </c>
      <c r="B14" s="235" t="s">
        <v>810</v>
      </c>
      <c r="C14" s="268">
        <v>796</v>
      </c>
      <c r="D14" s="268">
        <v>3</v>
      </c>
      <c r="E14" s="268"/>
      <c r="F14" s="268">
        <v>0</v>
      </c>
      <c r="G14" s="268">
        <v>6</v>
      </c>
      <c r="H14" s="268">
        <f t="shared" si="0"/>
        <v>805</v>
      </c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</row>
    <row r="15" spans="1:34" x14ac:dyDescent="0.2">
      <c r="A15" s="235">
        <f t="shared" si="1"/>
        <v>5</v>
      </c>
      <c r="B15" s="235" t="s">
        <v>811</v>
      </c>
      <c r="C15" s="268">
        <v>514</v>
      </c>
      <c r="D15" s="268">
        <v>10</v>
      </c>
      <c r="E15" s="268"/>
      <c r="F15" s="268">
        <v>0</v>
      </c>
      <c r="G15" s="268">
        <v>0</v>
      </c>
      <c r="H15" s="268">
        <f t="shared" si="0"/>
        <v>524</v>
      </c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</row>
    <row r="16" spans="1:34" x14ac:dyDescent="0.2">
      <c r="A16" s="235">
        <f t="shared" si="1"/>
        <v>6</v>
      </c>
      <c r="B16" s="235" t="s">
        <v>812</v>
      </c>
      <c r="C16" s="268">
        <v>823</v>
      </c>
      <c r="D16" s="268">
        <v>1</v>
      </c>
      <c r="E16" s="268"/>
      <c r="F16" s="268">
        <v>1</v>
      </c>
      <c r="G16" s="268">
        <v>1</v>
      </c>
      <c r="H16" s="268">
        <f t="shared" si="0"/>
        <v>826</v>
      </c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</row>
    <row r="17" spans="1:32" x14ac:dyDescent="0.2">
      <c r="A17" s="235">
        <f t="shared" si="1"/>
        <v>7</v>
      </c>
      <c r="B17" s="235" t="s">
        <v>813</v>
      </c>
      <c r="C17" s="268">
        <v>460</v>
      </c>
      <c r="D17" s="268">
        <v>2</v>
      </c>
      <c r="E17" s="268"/>
      <c r="F17" s="268">
        <v>0</v>
      </c>
      <c r="G17" s="268">
        <v>4</v>
      </c>
      <c r="H17" s="268">
        <f t="shared" si="0"/>
        <v>466</v>
      </c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</row>
    <row r="18" spans="1:32" x14ac:dyDescent="0.2">
      <c r="A18" s="235">
        <f t="shared" si="1"/>
        <v>8</v>
      </c>
      <c r="B18" s="235" t="s">
        <v>814</v>
      </c>
      <c r="C18" s="268">
        <v>1002</v>
      </c>
      <c r="D18" s="268">
        <v>5</v>
      </c>
      <c r="E18" s="268"/>
      <c r="F18" s="268">
        <v>7</v>
      </c>
      <c r="G18" s="268">
        <v>0</v>
      </c>
      <c r="H18" s="268">
        <f t="shared" si="0"/>
        <v>1014</v>
      </c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</row>
    <row r="19" spans="1:32" x14ac:dyDescent="0.2">
      <c r="A19" s="235">
        <f t="shared" si="1"/>
        <v>9</v>
      </c>
      <c r="B19" s="235" t="s">
        <v>815</v>
      </c>
      <c r="C19" s="268">
        <v>662</v>
      </c>
      <c r="D19" s="268">
        <v>14</v>
      </c>
      <c r="E19" s="268"/>
      <c r="F19" s="268">
        <v>0</v>
      </c>
      <c r="G19" s="268">
        <v>9</v>
      </c>
      <c r="H19" s="268">
        <f t="shared" si="0"/>
        <v>685</v>
      </c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</row>
    <row r="20" spans="1:32" x14ac:dyDescent="0.2">
      <c r="A20" s="235">
        <f t="shared" si="1"/>
        <v>10</v>
      </c>
      <c r="B20" s="235" t="s">
        <v>816</v>
      </c>
      <c r="C20" s="268">
        <v>1230</v>
      </c>
      <c r="D20" s="268">
        <v>24</v>
      </c>
      <c r="E20" s="268"/>
      <c r="F20" s="268">
        <v>4</v>
      </c>
      <c r="G20" s="268">
        <v>1</v>
      </c>
      <c r="H20" s="268">
        <f t="shared" si="0"/>
        <v>1259</v>
      </c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</row>
    <row r="21" spans="1:32" x14ac:dyDescent="0.2">
      <c r="A21" s="235">
        <f t="shared" si="1"/>
        <v>11</v>
      </c>
      <c r="B21" s="235" t="s">
        <v>846</v>
      </c>
      <c r="C21" s="268">
        <v>1018</v>
      </c>
      <c r="D21" s="268">
        <v>11</v>
      </c>
      <c r="E21" s="268"/>
      <c r="F21" s="268">
        <v>0</v>
      </c>
      <c r="G21" s="268">
        <v>10</v>
      </c>
      <c r="H21" s="268">
        <f t="shared" si="0"/>
        <v>1039</v>
      </c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</row>
    <row r="22" spans="1:32" x14ac:dyDescent="0.2">
      <c r="A22" s="235">
        <f t="shared" si="1"/>
        <v>12</v>
      </c>
      <c r="B22" s="235" t="s">
        <v>817</v>
      </c>
      <c r="C22" s="268">
        <v>913</v>
      </c>
      <c r="D22" s="268">
        <v>5</v>
      </c>
      <c r="E22" s="268"/>
      <c r="F22" s="268">
        <v>5</v>
      </c>
      <c r="G22" s="268">
        <v>4</v>
      </c>
      <c r="H22" s="268">
        <f t="shared" si="0"/>
        <v>927</v>
      </c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268"/>
    </row>
    <row r="23" spans="1:32" x14ac:dyDescent="0.2">
      <c r="A23" s="235">
        <f t="shared" si="1"/>
        <v>13</v>
      </c>
      <c r="B23" s="235" t="s">
        <v>818</v>
      </c>
      <c r="C23" s="268">
        <v>1326</v>
      </c>
      <c r="D23" s="268">
        <v>19</v>
      </c>
      <c r="E23" s="268"/>
      <c r="F23" s="268">
        <v>31</v>
      </c>
      <c r="G23" s="268">
        <v>13</v>
      </c>
      <c r="H23" s="268">
        <f t="shared" si="0"/>
        <v>1389</v>
      </c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</row>
    <row r="24" spans="1:32" x14ac:dyDescent="0.2">
      <c r="A24" s="235">
        <f t="shared" si="1"/>
        <v>14</v>
      </c>
      <c r="B24" s="235" t="s">
        <v>847</v>
      </c>
      <c r="C24" s="268">
        <v>752</v>
      </c>
      <c r="D24" s="268">
        <v>14</v>
      </c>
      <c r="E24" s="268"/>
      <c r="F24" s="268">
        <v>0</v>
      </c>
      <c r="G24" s="268">
        <v>3</v>
      </c>
      <c r="H24" s="268">
        <f t="shared" si="0"/>
        <v>769</v>
      </c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68"/>
      <c r="AF24" s="268"/>
    </row>
    <row r="25" spans="1:32" x14ac:dyDescent="0.2">
      <c r="A25" s="235">
        <f t="shared" si="1"/>
        <v>15</v>
      </c>
      <c r="B25" s="235" t="s">
        <v>819</v>
      </c>
      <c r="C25" s="268">
        <v>905</v>
      </c>
      <c r="D25" s="268">
        <v>2</v>
      </c>
      <c r="E25" s="268"/>
      <c r="F25" s="268">
        <v>0</v>
      </c>
      <c r="G25" s="268">
        <v>3</v>
      </c>
      <c r="H25" s="268">
        <f t="shared" si="0"/>
        <v>910</v>
      </c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268"/>
      <c r="Z25" s="268"/>
      <c r="AA25" s="268"/>
      <c r="AB25" s="268"/>
      <c r="AC25" s="268"/>
      <c r="AD25" s="268"/>
      <c r="AE25" s="268"/>
      <c r="AF25" s="268"/>
    </row>
    <row r="26" spans="1:32" x14ac:dyDescent="0.2">
      <c r="A26" s="235">
        <f t="shared" si="1"/>
        <v>16</v>
      </c>
      <c r="B26" s="235" t="s">
        <v>820</v>
      </c>
      <c r="C26" s="268">
        <v>496</v>
      </c>
      <c r="D26" s="268">
        <v>12</v>
      </c>
      <c r="E26" s="268"/>
      <c r="F26" s="268">
        <v>0</v>
      </c>
      <c r="G26" s="268">
        <v>16</v>
      </c>
      <c r="H26" s="268">
        <f t="shared" si="0"/>
        <v>524</v>
      </c>
      <c r="I26" s="268"/>
      <c r="J26" s="268"/>
      <c r="K26" s="268"/>
      <c r="L26" s="268"/>
      <c r="M26" s="268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</row>
    <row r="27" spans="1:32" x14ac:dyDescent="0.2">
      <c r="A27" s="235">
        <f t="shared" si="1"/>
        <v>17</v>
      </c>
      <c r="B27" s="235" t="s">
        <v>821</v>
      </c>
      <c r="C27" s="268">
        <v>824</v>
      </c>
      <c r="D27" s="268">
        <v>14</v>
      </c>
      <c r="E27" s="268"/>
      <c r="F27" s="268">
        <v>1</v>
      </c>
      <c r="G27" s="268">
        <v>1</v>
      </c>
      <c r="H27" s="268">
        <f t="shared" si="0"/>
        <v>840</v>
      </c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</row>
    <row r="28" spans="1:32" x14ac:dyDescent="0.2">
      <c r="A28" s="235">
        <f t="shared" si="1"/>
        <v>18</v>
      </c>
      <c r="B28" s="235" t="s">
        <v>822</v>
      </c>
      <c r="C28" s="268">
        <v>1398</v>
      </c>
      <c r="D28" s="268">
        <v>44</v>
      </c>
      <c r="E28" s="268"/>
      <c r="F28" s="268">
        <v>0</v>
      </c>
      <c r="G28" s="268">
        <v>8</v>
      </c>
      <c r="H28" s="268">
        <f t="shared" si="0"/>
        <v>1450</v>
      </c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</row>
    <row r="29" spans="1:32" x14ac:dyDescent="0.2">
      <c r="A29" s="235">
        <f t="shared" si="1"/>
        <v>19</v>
      </c>
      <c r="B29" s="235" t="s">
        <v>848</v>
      </c>
      <c r="C29" s="268">
        <v>777</v>
      </c>
      <c r="D29" s="268">
        <v>0</v>
      </c>
      <c r="E29" s="268"/>
      <c r="F29" s="268">
        <v>0</v>
      </c>
      <c r="G29" s="268">
        <v>7</v>
      </c>
      <c r="H29" s="268">
        <f t="shared" si="0"/>
        <v>784</v>
      </c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</row>
    <row r="30" spans="1:32" x14ac:dyDescent="0.2">
      <c r="A30" s="235">
        <f t="shared" si="1"/>
        <v>20</v>
      </c>
      <c r="B30" s="235" t="s">
        <v>823</v>
      </c>
      <c r="C30" s="268">
        <v>1150</v>
      </c>
      <c r="D30" s="268">
        <v>40</v>
      </c>
      <c r="E30" s="268"/>
      <c r="F30" s="268">
        <v>10</v>
      </c>
      <c r="G30" s="268">
        <v>0</v>
      </c>
      <c r="H30" s="268">
        <f t="shared" si="0"/>
        <v>1200</v>
      </c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8"/>
      <c r="AA30" s="268"/>
      <c r="AB30" s="268"/>
      <c r="AC30" s="268"/>
      <c r="AD30" s="268"/>
      <c r="AE30" s="268"/>
      <c r="AF30" s="268"/>
    </row>
    <row r="31" spans="1:32" x14ac:dyDescent="0.2">
      <c r="A31" s="235">
        <f t="shared" si="1"/>
        <v>21</v>
      </c>
      <c r="B31" s="235" t="s">
        <v>824</v>
      </c>
      <c r="C31" s="268">
        <v>542</v>
      </c>
      <c r="D31" s="268">
        <v>7</v>
      </c>
      <c r="E31" s="268"/>
      <c r="F31" s="268">
        <v>0</v>
      </c>
      <c r="G31" s="268">
        <v>5</v>
      </c>
      <c r="H31" s="268">
        <f t="shared" si="0"/>
        <v>554</v>
      </c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268"/>
      <c r="AD31" s="268"/>
      <c r="AE31" s="268"/>
      <c r="AF31" s="268"/>
    </row>
    <row r="32" spans="1:32" x14ac:dyDescent="0.2">
      <c r="A32" s="235">
        <f t="shared" si="1"/>
        <v>22</v>
      </c>
      <c r="B32" s="235" t="s">
        <v>825</v>
      </c>
      <c r="C32" s="268">
        <v>496</v>
      </c>
      <c r="D32" s="268">
        <v>3</v>
      </c>
      <c r="E32" s="268"/>
      <c r="F32" s="268">
        <v>0</v>
      </c>
      <c r="G32" s="268">
        <v>1</v>
      </c>
      <c r="H32" s="268">
        <f t="shared" si="0"/>
        <v>500</v>
      </c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</row>
    <row r="33" spans="1:58" x14ac:dyDescent="0.2">
      <c r="A33" s="235">
        <f t="shared" si="1"/>
        <v>23</v>
      </c>
      <c r="B33" s="235" t="s">
        <v>826</v>
      </c>
      <c r="C33" s="268">
        <v>1312</v>
      </c>
      <c r="D33" s="268">
        <v>13</v>
      </c>
      <c r="E33" s="268"/>
      <c r="F33" s="268">
        <v>0</v>
      </c>
      <c r="G33" s="268">
        <v>31</v>
      </c>
      <c r="H33" s="268">
        <f t="shared" si="0"/>
        <v>1356</v>
      </c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</row>
    <row r="34" spans="1:58" x14ac:dyDescent="0.2">
      <c r="A34" s="235">
        <f t="shared" si="1"/>
        <v>24</v>
      </c>
      <c r="B34" s="235" t="s">
        <v>827</v>
      </c>
      <c r="C34" s="268">
        <v>1272</v>
      </c>
      <c r="D34" s="268">
        <v>5</v>
      </c>
      <c r="E34" s="268"/>
      <c r="F34" s="268">
        <v>0</v>
      </c>
      <c r="G34" s="268">
        <v>11</v>
      </c>
      <c r="H34" s="268">
        <f t="shared" si="0"/>
        <v>1288</v>
      </c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</row>
    <row r="35" spans="1:58" x14ac:dyDescent="0.2">
      <c r="A35" s="235">
        <f t="shared" si="1"/>
        <v>25</v>
      </c>
      <c r="B35" s="235" t="s">
        <v>828</v>
      </c>
      <c r="C35" s="268">
        <v>989</v>
      </c>
      <c r="D35" s="268">
        <v>2</v>
      </c>
      <c r="E35" s="268"/>
      <c r="F35" s="268">
        <v>0</v>
      </c>
      <c r="G35" s="268">
        <v>3</v>
      </c>
      <c r="H35" s="268">
        <f t="shared" si="0"/>
        <v>994</v>
      </c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</row>
    <row r="36" spans="1:58" x14ac:dyDescent="0.2">
      <c r="A36" s="235">
        <f t="shared" si="1"/>
        <v>26</v>
      </c>
      <c r="B36" s="235" t="s">
        <v>829</v>
      </c>
      <c r="C36" s="268">
        <v>948</v>
      </c>
      <c r="D36" s="268">
        <v>18</v>
      </c>
      <c r="E36" s="268"/>
      <c r="F36" s="268">
        <v>0</v>
      </c>
      <c r="G36" s="268">
        <v>9</v>
      </c>
      <c r="H36" s="268">
        <f t="shared" si="0"/>
        <v>975</v>
      </c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</row>
    <row r="37" spans="1:58" x14ac:dyDescent="0.2">
      <c r="A37" s="235">
        <f t="shared" si="1"/>
        <v>27</v>
      </c>
      <c r="B37" s="235" t="s">
        <v>830</v>
      </c>
      <c r="C37" s="268">
        <v>1045</v>
      </c>
      <c r="D37" s="268">
        <v>12</v>
      </c>
      <c r="E37" s="268"/>
      <c r="F37" s="268">
        <v>0</v>
      </c>
      <c r="G37" s="268">
        <v>0</v>
      </c>
      <c r="H37" s="268">
        <f t="shared" si="0"/>
        <v>1057</v>
      </c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</row>
    <row r="38" spans="1:58" s="268" customFormat="1" x14ac:dyDescent="0.2">
      <c r="A38" s="235">
        <f t="shared" si="1"/>
        <v>28</v>
      </c>
      <c r="B38" s="168" t="s">
        <v>831</v>
      </c>
      <c r="C38" s="268">
        <v>523</v>
      </c>
      <c r="D38" s="268">
        <v>3</v>
      </c>
      <c r="F38" s="268">
        <v>0</v>
      </c>
      <c r="G38" s="268">
        <v>0</v>
      </c>
      <c r="H38" s="268">
        <f t="shared" si="0"/>
        <v>526</v>
      </c>
      <c r="AG38" s="269"/>
      <c r="AH38" s="269"/>
      <c r="AI38" s="269"/>
      <c r="AJ38" s="269"/>
      <c r="AK38" s="269"/>
      <c r="AL38" s="269"/>
      <c r="AM38" s="269"/>
      <c r="AN38" s="269"/>
      <c r="AO38" s="269"/>
      <c r="AP38" s="269"/>
      <c r="AQ38" s="269"/>
      <c r="AR38" s="269"/>
      <c r="AS38" s="269"/>
      <c r="AT38" s="269"/>
      <c r="AU38" s="269"/>
      <c r="AV38" s="269"/>
      <c r="AW38" s="269"/>
      <c r="AX38" s="269"/>
      <c r="AY38" s="269"/>
      <c r="AZ38" s="269"/>
      <c r="BA38" s="269"/>
      <c r="BB38" s="269"/>
      <c r="BC38" s="269"/>
      <c r="BD38" s="269"/>
      <c r="BE38" s="269"/>
      <c r="BF38" s="269"/>
    </row>
    <row r="39" spans="1:58" x14ac:dyDescent="0.2">
      <c r="A39" s="235">
        <f t="shared" si="1"/>
        <v>29</v>
      </c>
      <c r="B39" s="168" t="s">
        <v>832</v>
      </c>
      <c r="C39" s="268">
        <v>645</v>
      </c>
      <c r="D39" s="268">
        <v>9</v>
      </c>
      <c r="E39" s="268"/>
      <c r="F39" s="268">
        <v>0</v>
      </c>
      <c r="G39" s="268">
        <v>0</v>
      </c>
      <c r="H39" s="268">
        <f t="shared" si="0"/>
        <v>654</v>
      </c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</row>
    <row r="40" spans="1:58" x14ac:dyDescent="0.2">
      <c r="A40" s="235">
        <f t="shared" si="1"/>
        <v>30</v>
      </c>
      <c r="B40" s="168" t="s">
        <v>833</v>
      </c>
      <c r="C40" s="268">
        <v>458</v>
      </c>
      <c r="D40" s="268">
        <v>52</v>
      </c>
      <c r="E40" s="268"/>
      <c r="F40" s="268">
        <v>0</v>
      </c>
      <c r="G40" s="268">
        <v>15</v>
      </c>
      <c r="H40" s="268">
        <f t="shared" si="0"/>
        <v>525</v>
      </c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68"/>
      <c r="T40" s="268"/>
      <c r="U40" s="268"/>
      <c r="V40" s="268"/>
      <c r="W40" s="268"/>
      <c r="X40" s="268"/>
      <c r="Y40" s="268"/>
      <c r="Z40" s="268"/>
      <c r="AA40" s="268"/>
      <c r="AB40" s="268"/>
      <c r="AC40" s="268"/>
      <c r="AD40" s="268"/>
      <c r="AE40" s="268"/>
      <c r="AF40" s="268"/>
    </row>
    <row r="41" spans="1:58" x14ac:dyDescent="0.2">
      <c r="A41" s="235">
        <f t="shared" si="1"/>
        <v>31</v>
      </c>
      <c r="B41" s="168" t="s">
        <v>834</v>
      </c>
      <c r="C41" s="268">
        <v>679</v>
      </c>
      <c r="D41" s="268">
        <v>7</v>
      </c>
      <c r="E41" s="268"/>
      <c r="F41" s="268">
        <v>0</v>
      </c>
      <c r="G41" s="268">
        <v>1</v>
      </c>
      <c r="H41" s="268">
        <f t="shared" si="0"/>
        <v>687</v>
      </c>
      <c r="I41" s="268"/>
      <c r="J41" s="268"/>
      <c r="K41" s="268"/>
      <c r="L41" s="268"/>
      <c r="M41" s="268"/>
      <c r="N41" s="268"/>
      <c r="O41" s="268"/>
      <c r="P41" s="268"/>
      <c r="Q41" s="268"/>
      <c r="R41" s="268"/>
      <c r="S41" s="268"/>
      <c r="T41" s="268"/>
      <c r="U41" s="268"/>
      <c r="V41" s="268"/>
      <c r="W41" s="268"/>
      <c r="X41" s="268"/>
      <c r="Y41" s="268"/>
      <c r="Z41" s="268"/>
      <c r="AA41" s="268"/>
      <c r="AB41" s="268"/>
      <c r="AC41" s="268"/>
      <c r="AD41" s="268"/>
      <c r="AE41" s="268"/>
      <c r="AF41" s="268"/>
    </row>
    <row r="42" spans="1:58" ht="15" x14ac:dyDescent="0.25">
      <c r="A42" s="235"/>
      <c r="B42" s="176" t="s">
        <v>835</v>
      </c>
      <c r="C42" s="333">
        <f>SUM(C11:C41)</f>
        <v>27032</v>
      </c>
      <c r="D42" s="333">
        <f t="shared" ref="D42:AE42" si="2">SUM(D11:D41)</f>
        <v>603</v>
      </c>
      <c r="E42" s="333">
        <f t="shared" si="2"/>
        <v>0</v>
      </c>
      <c r="F42" s="333">
        <f t="shared" si="2"/>
        <v>73</v>
      </c>
      <c r="G42" s="333">
        <f t="shared" si="2"/>
        <v>188</v>
      </c>
      <c r="H42" s="333">
        <f t="shared" si="2"/>
        <v>27896</v>
      </c>
      <c r="I42" s="333">
        <f t="shared" si="2"/>
        <v>0</v>
      </c>
      <c r="J42" s="333">
        <f t="shared" si="2"/>
        <v>0</v>
      </c>
      <c r="K42" s="333">
        <f t="shared" si="2"/>
        <v>0</v>
      </c>
      <c r="L42" s="333">
        <f t="shared" si="2"/>
        <v>0</v>
      </c>
      <c r="M42" s="333">
        <f t="shared" si="2"/>
        <v>0</v>
      </c>
      <c r="N42" s="333">
        <v>17414</v>
      </c>
      <c r="O42" s="333">
        <f t="shared" si="2"/>
        <v>0</v>
      </c>
      <c r="P42" s="333">
        <f t="shared" si="2"/>
        <v>0</v>
      </c>
      <c r="Q42" s="333">
        <f t="shared" si="2"/>
        <v>0</v>
      </c>
      <c r="R42" s="333">
        <f t="shared" si="2"/>
        <v>0</v>
      </c>
      <c r="S42" s="333">
        <f t="shared" si="2"/>
        <v>0</v>
      </c>
      <c r="T42" s="333">
        <f t="shared" si="2"/>
        <v>0</v>
      </c>
      <c r="U42" s="333">
        <f t="shared" si="2"/>
        <v>0</v>
      </c>
      <c r="V42" s="333">
        <f t="shared" si="2"/>
        <v>0</v>
      </c>
      <c r="W42" s="333">
        <f t="shared" si="2"/>
        <v>0</v>
      </c>
      <c r="X42" s="333">
        <f t="shared" si="2"/>
        <v>0</v>
      </c>
      <c r="Y42" s="333">
        <f t="shared" si="2"/>
        <v>0</v>
      </c>
      <c r="Z42" s="333">
        <f>27896-17414-1468</f>
        <v>9014</v>
      </c>
      <c r="AA42" s="333">
        <f t="shared" si="2"/>
        <v>0</v>
      </c>
      <c r="AB42" s="333">
        <f t="shared" si="2"/>
        <v>0</v>
      </c>
      <c r="AC42" s="333">
        <f t="shared" si="2"/>
        <v>0</v>
      </c>
      <c r="AD42" s="333">
        <f t="shared" si="2"/>
        <v>0</v>
      </c>
      <c r="AE42" s="333">
        <f t="shared" si="2"/>
        <v>0</v>
      </c>
      <c r="AF42" s="333">
        <v>17414</v>
      </c>
    </row>
    <row r="43" spans="1:58" x14ac:dyDescent="0.2">
      <c r="A43" s="275"/>
      <c r="B43" s="170"/>
    </row>
    <row r="46" spans="1:58" ht="15.75" x14ac:dyDescent="0.25">
      <c r="Z46" s="618" t="s">
        <v>868</v>
      </c>
      <c r="AA46" s="618"/>
      <c r="AB46" s="618"/>
      <c r="AC46" s="618"/>
      <c r="AD46" s="618"/>
      <c r="AE46" s="618"/>
      <c r="AF46" s="618"/>
    </row>
    <row r="47" spans="1:58" ht="15.75" x14ac:dyDescent="0.25">
      <c r="Z47" s="618" t="s">
        <v>869</v>
      </c>
      <c r="AA47" s="618"/>
      <c r="AB47" s="618"/>
      <c r="AC47" s="618"/>
      <c r="AD47" s="618"/>
      <c r="AE47" s="618"/>
      <c r="AF47" s="618"/>
    </row>
  </sheetData>
  <mergeCells count="13">
    <mergeCell ref="Z47:AF47"/>
    <mergeCell ref="AA8:AF8"/>
    <mergeCell ref="A8:A9"/>
    <mergeCell ref="B8:B9"/>
    <mergeCell ref="C8:H8"/>
    <mergeCell ref="I8:N8"/>
    <mergeCell ref="U8:Z8"/>
    <mergeCell ref="AE1:AH1"/>
    <mergeCell ref="O8:T8"/>
    <mergeCell ref="Z46:AF46"/>
    <mergeCell ref="C4:AF4"/>
    <mergeCell ref="C2:AF2"/>
    <mergeCell ref="C1:AD1"/>
  </mergeCells>
  <phoneticPr fontId="0" type="noConversion"/>
  <printOptions horizontalCentered="1"/>
  <pageMargins left="0.38" right="0.39" top="0.53" bottom="0" header="0.31496062992125984" footer="0.31496062992125984"/>
  <pageSetup paperSize="9" scale="50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48"/>
  <sheetViews>
    <sheetView topLeftCell="C4" zoomScaleSheetLayoutView="115" workbookViewId="0">
      <selection activeCell="O36" sqref="O36"/>
    </sheetView>
  </sheetViews>
  <sheetFormatPr defaultColWidth="8.85546875" defaultRowHeight="14.25" x14ac:dyDescent="0.2"/>
  <cols>
    <col min="1" max="1" width="8.140625" style="49" customWidth="1"/>
    <col min="2" max="2" width="20.7109375" style="49" customWidth="1"/>
    <col min="3" max="3" width="12.140625" style="49" customWidth="1"/>
    <col min="4" max="4" width="11.7109375" style="49" customWidth="1"/>
    <col min="5" max="5" width="11.28515625" style="49" customWidth="1"/>
    <col min="6" max="6" width="17.140625" style="49" customWidth="1"/>
    <col min="7" max="7" width="15.140625" style="49" customWidth="1"/>
    <col min="8" max="8" width="14.42578125" style="49" customWidth="1"/>
    <col min="9" max="9" width="14.85546875" style="49" customWidth="1"/>
    <col min="10" max="10" width="18.42578125" style="49" customWidth="1"/>
    <col min="11" max="11" width="17.28515625" style="49" customWidth="1"/>
    <col min="12" max="12" width="16.28515625" style="49" customWidth="1"/>
    <col min="13" max="16384" width="8.85546875" style="49"/>
  </cols>
  <sheetData>
    <row r="1" spans="1:15" ht="15" x14ac:dyDescent="0.2">
      <c r="B1" s="199"/>
      <c r="C1" s="199"/>
      <c r="D1" s="199"/>
      <c r="E1" s="199"/>
      <c r="F1" s="184"/>
      <c r="G1" s="184"/>
      <c r="H1" s="199"/>
      <c r="J1" s="206"/>
      <c r="K1" s="701" t="s">
        <v>550</v>
      </c>
      <c r="L1" s="701"/>
    </row>
    <row r="2" spans="1:15" ht="15.75" x14ac:dyDescent="0.25">
      <c r="B2" s="553" t="s">
        <v>0</v>
      </c>
      <c r="C2" s="553"/>
      <c r="D2" s="553"/>
      <c r="E2" s="553"/>
      <c r="F2" s="553"/>
      <c r="G2" s="553"/>
      <c r="H2" s="553"/>
      <c r="I2" s="553"/>
      <c r="J2" s="553"/>
    </row>
    <row r="3" spans="1:15" ht="20.25" x14ac:dyDescent="0.3">
      <c r="B3" s="554" t="s">
        <v>646</v>
      </c>
      <c r="C3" s="554"/>
      <c r="D3" s="554"/>
      <c r="E3" s="554"/>
      <c r="F3" s="554"/>
      <c r="G3" s="554"/>
      <c r="H3" s="554"/>
      <c r="I3" s="554"/>
      <c r="J3" s="554"/>
    </row>
    <row r="4" spans="1:15" ht="20.25" x14ac:dyDescent="0.3">
      <c r="B4" s="182"/>
      <c r="C4" s="182"/>
      <c r="D4" s="182"/>
      <c r="E4" s="182"/>
      <c r="F4" s="182"/>
      <c r="G4" s="182"/>
      <c r="H4" s="182"/>
      <c r="I4" s="182"/>
      <c r="J4" s="182"/>
    </row>
    <row r="5" spans="1:15" ht="15.75" x14ac:dyDescent="0.25">
      <c r="B5" s="890" t="s">
        <v>745</v>
      </c>
      <c r="C5" s="890"/>
      <c r="D5" s="890"/>
      <c r="E5" s="890"/>
      <c r="F5" s="890"/>
      <c r="G5" s="890"/>
      <c r="H5" s="890"/>
      <c r="I5" s="890"/>
      <c r="J5" s="890"/>
      <c r="K5" s="890"/>
      <c r="L5" s="890"/>
    </row>
    <row r="6" spans="1:15" x14ac:dyDescent="0.2">
      <c r="A6" s="556" t="s">
        <v>883</v>
      </c>
      <c r="B6" s="556"/>
      <c r="C6" s="166"/>
    </row>
    <row r="7" spans="1:15" ht="15" x14ac:dyDescent="0.25">
      <c r="A7" s="894" t="s">
        <v>105</v>
      </c>
      <c r="B7" s="874" t="s">
        <v>3</v>
      </c>
      <c r="C7" s="886" t="s">
        <v>21</v>
      </c>
      <c r="D7" s="886"/>
      <c r="E7" s="886"/>
      <c r="F7" s="886"/>
      <c r="G7" s="887" t="s">
        <v>22</v>
      </c>
      <c r="H7" s="888"/>
      <c r="I7" s="888"/>
      <c r="J7" s="889"/>
      <c r="K7" s="874" t="s">
        <v>385</v>
      </c>
      <c r="L7" s="879" t="s">
        <v>767</v>
      </c>
    </row>
    <row r="8" spans="1:15" x14ac:dyDescent="0.2">
      <c r="A8" s="895"/>
      <c r="B8" s="897"/>
      <c r="C8" s="879" t="s">
        <v>250</v>
      </c>
      <c r="D8" s="874" t="s">
        <v>446</v>
      </c>
      <c r="E8" s="898" t="s">
        <v>91</v>
      </c>
      <c r="F8" s="878"/>
      <c r="G8" s="875" t="s">
        <v>250</v>
      </c>
      <c r="H8" s="879" t="s">
        <v>446</v>
      </c>
      <c r="I8" s="899" t="s">
        <v>91</v>
      </c>
      <c r="J8" s="900"/>
      <c r="K8" s="897"/>
      <c r="L8" s="879"/>
    </row>
    <row r="9" spans="1:15" ht="51" x14ac:dyDescent="0.2">
      <c r="A9" s="896"/>
      <c r="B9" s="875"/>
      <c r="C9" s="879"/>
      <c r="D9" s="875"/>
      <c r="E9" s="510" t="s">
        <v>971</v>
      </c>
      <c r="F9" s="219" t="s">
        <v>447</v>
      </c>
      <c r="G9" s="879"/>
      <c r="H9" s="879"/>
      <c r="I9" s="510" t="s">
        <v>971</v>
      </c>
      <c r="J9" s="219" t="s">
        <v>447</v>
      </c>
      <c r="K9" s="875"/>
      <c r="L9" s="879"/>
      <c r="M9" s="67"/>
      <c r="N9" s="67"/>
      <c r="O9" s="67"/>
    </row>
    <row r="10" spans="1:15" x14ac:dyDescent="0.2">
      <c r="A10" s="91">
        <v>1</v>
      </c>
      <c r="B10" s="90">
        <v>2</v>
      </c>
      <c r="C10" s="91">
        <v>3</v>
      </c>
      <c r="D10" s="90">
        <v>4</v>
      </c>
      <c r="E10" s="91">
        <v>5</v>
      </c>
      <c r="F10" s="90">
        <v>6</v>
      </c>
      <c r="G10" s="91">
        <v>7</v>
      </c>
      <c r="H10" s="90">
        <v>8</v>
      </c>
      <c r="I10" s="91">
        <v>9</v>
      </c>
      <c r="J10" s="90">
        <v>10</v>
      </c>
      <c r="K10" s="91">
        <v>11</v>
      </c>
      <c r="L10" s="90">
        <v>12</v>
      </c>
      <c r="M10" s="67"/>
      <c r="N10" s="67"/>
      <c r="O10" s="67"/>
    </row>
    <row r="11" spans="1:15" s="67" customFormat="1" x14ac:dyDescent="0.2">
      <c r="A11" s="235">
        <v>1</v>
      </c>
      <c r="B11" s="235" t="s">
        <v>844</v>
      </c>
      <c r="C11" s="65">
        <v>40960</v>
      </c>
      <c r="D11" s="65">
        <v>1224</v>
      </c>
      <c r="E11" s="65">
        <v>1195</v>
      </c>
      <c r="F11" s="65">
        <v>0</v>
      </c>
      <c r="G11" s="65">
        <v>17090</v>
      </c>
      <c r="H11" s="65">
        <v>619</v>
      </c>
      <c r="I11" s="65">
        <v>610</v>
      </c>
      <c r="J11" s="65">
        <v>0</v>
      </c>
      <c r="K11" s="64">
        <v>1843</v>
      </c>
      <c r="L11" s="66">
        <v>0</v>
      </c>
    </row>
    <row r="12" spans="1:15" s="67" customFormat="1" x14ac:dyDescent="0.2">
      <c r="A12" s="235">
        <f>A11+1</f>
        <v>2</v>
      </c>
      <c r="B12" s="235" t="s">
        <v>809</v>
      </c>
      <c r="C12" s="65">
        <v>42898</v>
      </c>
      <c r="D12" s="65">
        <v>1639</v>
      </c>
      <c r="E12" s="65">
        <v>1639</v>
      </c>
      <c r="F12" s="65">
        <v>0</v>
      </c>
      <c r="G12" s="65">
        <v>19910</v>
      </c>
      <c r="H12" s="65">
        <v>586</v>
      </c>
      <c r="I12" s="65">
        <v>572</v>
      </c>
      <c r="J12" s="65">
        <v>0</v>
      </c>
      <c r="K12" s="64">
        <v>2225</v>
      </c>
      <c r="L12" s="66">
        <v>0</v>
      </c>
    </row>
    <row r="13" spans="1:15" s="67" customFormat="1" x14ac:dyDescent="0.2">
      <c r="A13" s="235">
        <f t="shared" ref="A13:A41" si="0">A12+1</f>
        <v>3</v>
      </c>
      <c r="B13" s="235" t="s">
        <v>845</v>
      </c>
      <c r="C13" s="65">
        <v>85304</v>
      </c>
      <c r="D13" s="65">
        <v>876</v>
      </c>
      <c r="E13" s="65">
        <v>867</v>
      </c>
      <c r="F13" s="65">
        <v>0</v>
      </c>
      <c r="G13" s="65">
        <v>45004</v>
      </c>
      <c r="H13" s="65">
        <v>283</v>
      </c>
      <c r="I13" s="65">
        <v>280</v>
      </c>
      <c r="J13" s="65">
        <v>0</v>
      </c>
      <c r="K13" s="64">
        <v>1159</v>
      </c>
      <c r="L13" s="66">
        <v>0</v>
      </c>
    </row>
    <row r="14" spans="1:15" s="67" customFormat="1" x14ac:dyDescent="0.2">
      <c r="A14" s="235">
        <f t="shared" si="0"/>
        <v>4</v>
      </c>
      <c r="B14" s="235" t="s">
        <v>810</v>
      </c>
      <c r="C14" s="65">
        <v>28443</v>
      </c>
      <c r="D14" s="65">
        <v>798</v>
      </c>
      <c r="E14" s="65">
        <v>788</v>
      </c>
      <c r="F14" s="65">
        <v>0</v>
      </c>
      <c r="G14" s="65">
        <v>20519</v>
      </c>
      <c r="H14" s="65">
        <v>768</v>
      </c>
      <c r="I14" s="65">
        <v>755</v>
      </c>
      <c r="J14" s="65">
        <v>0</v>
      </c>
      <c r="K14" s="64">
        <v>1566</v>
      </c>
      <c r="L14" s="66">
        <v>0</v>
      </c>
    </row>
    <row r="15" spans="1:15" s="67" customFormat="1" x14ac:dyDescent="0.2">
      <c r="A15" s="235">
        <f t="shared" si="0"/>
        <v>5</v>
      </c>
      <c r="B15" s="235" t="s">
        <v>811</v>
      </c>
      <c r="C15" s="65">
        <v>17699</v>
      </c>
      <c r="D15" s="65">
        <v>600</v>
      </c>
      <c r="E15" s="65">
        <v>596</v>
      </c>
      <c r="F15" s="65">
        <v>0</v>
      </c>
      <c r="G15" s="65">
        <v>13861</v>
      </c>
      <c r="H15" s="65">
        <v>492</v>
      </c>
      <c r="I15" s="65">
        <v>479</v>
      </c>
      <c r="J15" s="65">
        <v>0</v>
      </c>
      <c r="K15" s="64">
        <v>1092</v>
      </c>
      <c r="L15" s="66">
        <v>0</v>
      </c>
    </row>
    <row r="16" spans="1:15" s="67" customFormat="1" x14ac:dyDescent="0.2">
      <c r="A16" s="235">
        <f t="shared" si="0"/>
        <v>6</v>
      </c>
      <c r="B16" s="235" t="s">
        <v>812</v>
      </c>
      <c r="C16" s="65">
        <v>23879</v>
      </c>
      <c r="D16" s="65">
        <v>862</v>
      </c>
      <c r="E16" s="65">
        <v>836</v>
      </c>
      <c r="F16" s="65">
        <v>0</v>
      </c>
      <c r="G16" s="65">
        <v>11932</v>
      </c>
      <c r="H16" s="65">
        <v>558</v>
      </c>
      <c r="I16" s="65">
        <v>535</v>
      </c>
      <c r="J16" s="65">
        <v>0</v>
      </c>
      <c r="K16" s="64">
        <v>1420</v>
      </c>
      <c r="L16" s="66">
        <v>0</v>
      </c>
    </row>
    <row r="17" spans="1:15" s="67" customFormat="1" x14ac:dyDescent="0.2">
      <c r="A17" s="235">
        <f t="shared" si="0"/>
        <v>7</v>
      </c>
      <c r="B17" s="235" t="s">
        <v>813</v>
      </c>
      <c r="C17" s="65">
        <v>37354</v>
      </c>
      <c r="D17" s="65">
        <v>802</v>
      </c>
      <c r="E17" s="65">
        <v>802</v>
      </c>
      <c r="F17" s="65">
        <v>0</v>
      </c>
      <c r="G17" s="65">
        <v>19088</v>
      </c>
      <c r="H17" s="65">
        <v>402</v>
      </c>
      <c r="I17" s="65">
        <v>390</v>
      </c>
      <c r="J17" s="65">
        <v>0</v>
      </c>
      <c r="K17" s="64">
        <v>1204</v>
      </c>
      <c r="L17" s="66">
        <v>0</v>
      </c>
    </row>
    <row r="18" spans="1:15" s="67" customFormat="1" x14ac:dyDescent="0.2">
      <c r="A18" s="235">
        <f t="shared" si="0"/>
        <v>8</v>
      </c>
      <c r="B18" s="235" t="s">
        <v>814</v>
      </c>
      <c r="C18" s="65">
        <v>45607</v>
      </c>
      <c r="D18" s="65">
        <v>1101</v>
      </c>
      <c r="E18" s="65">
        <v>1101</v>
      </c>
      <c r="F18" s="65">
        <v>0</v>
      </c>
      <c r="G18" s="65">
        <v>26739</v>
      </c>
      <c r="H18" s="65">
        <v>901</v>
      </c>
      <c r="I18" s="65">
        <v>885</v>
      </c>
      <c r="J18" s="65">
        <v>0</v>
      </c>
      <c r="K18" s="64">
        <v>2002</v>
      </c>
      <c r="L18" s="66">
        <v>0</v>
      </c>
    </row>
    <row r="19" spans="1:15" s="67" customFormat="1" x14ac:dyDescent="0.2">
      <c r="A19" s="235">
        <f t="shared" si="0"/>
        <v>9</v>
      </c>
      <c r="B19" s="235" t="s">
        <v>815</v>
      </c>
      <c r="C19" s="65">
        <v>19924</v>
      </c>
      <c r="D19" s="65">
        <v>578</v>
      </c>
      <c r="E19" s="65">
        <v>578</v>
      </c>
      <c r="F19" s="65">
        <v>0</v>
      </c>
      <c r="G19" s="65">
        <v>16266</v>
      </c>
      <c r="H19" s="65">
        <v>556</v>
      </c>
      <c r="I19" s="65">
        <v>545</v>
      </c>
      <c r="J19" s="65">
        <v>0</v>
      </c>
      <c r="K19" s="64">
        <v>1134</v>
      </c>
      <c r="L19" s="66">
        <v>0</v>
      </c>
    </row>
    <row r="20" spans="1:15" s="67" customFormat="1" x14ac:dyDescent="0.2">
      <c r="A20" s="235">
        <f t="shared" si="0"/>
        <v>10</v>
      </c>
      <c r="B20" s="235" t="s">
        <v>816</v>
      </c>
      <c r="C20" s="65">
        <v>47025</v>
      </c>
      <c r="D20" s="65">
        <v>1450</v>
      </c>
      <c r="E20" s="65">
        <v>1450</v>
      </c>
      <c r="F20" s="65">
        <v>0</v>
      </c>
      <c r="G20" s="65">
        <v>28105</v>
      </c>
      <c r="H20" s="65">
        <v>984</v>
      </c>
      <c r="I20" s="65">
        <v>956</v>
      </c>
      <c r="J20" s="65">
        <v>0</v>
      </c>
      <c r="K20" s="64">
        <v>2434</v>
      </c>
      <c r="L20" s="66">
        <v>0</v>
      </c>
    </row>
    <row r="21" spans="1:15" s="67" customFormat="1" x14ac:dyDescent="0.2">
      <c r="A21" s="235">
        <f t="shared" si="0"/>
        <v>11</v>
      </c>
      <c r="B21" s="235" t="s">
        <v>846</v>
      </c>
      <c r="C21" s="65">
        <v>31935</v>
      </c>
      <c r="D21" s="65">
        <v>1151</v>
      </c>
      <c r="E21" s="65">
        <v>1151</v>
      </c>
      <c r="F21" s="65">
        <v>0</v>
      </c>
      <c r="G21" s="65">
        <v>12059</v>
      </c>
      <c r="H21" s="65">
        <v>430</v>
      </c>
      <c r="I21" s="65">
        <v>398</v>
      </c>
      <c r="J21" s="65">
        <v>0</v>
      </c>
      <c r="K21" s="64">
        <v>1581</v>
      </c>
      <c r="L21" s="66">
        <v>0</v>
      </c>
    </row>
    <row r="22" spans="1:15" s="67" customFormat="1" x14ac:dyDescent="0.2">
      <c r="A22" s="235">
        <f t="shared" si="0"/>
        <v>12</v>
      </c>
      <c r="B22" s="235" t="s">
        <v>817</v>
      </c>
      <c r="C22" s="65">
        <v>29521</v>
      </c>
      <c r="D22" s="65">
        <v>1143</v>
      </c>
      <c r="E22" s="65">
        <v>1119</v>
      </c>
      <c r="F22" s="65">
        <v>0</v>
      </c>
      <c r="G22" s="65">
        <v>15712</v>
      </c>
      <c r="H22" s="65">
        <v>557</v>
      </c>
      <c r="I22" s="65">
        <v>533</v>
      </c>
      <c r="J22" s="65">
        <v>0</v>
      </c>
      <c r="K22" s="64">
        <v>1700</v>
      </c>
      <c r="L22" s="66">
        <v>0</v>
      </c>
    </row>
    <row r="23" spans="1:15" s="67" customFormat="1" x14ac:dyDescent="0.2">
      <c r="A23" s="235">
        <f t="shared" si="0"/>
        <v>13</v>
      </c>
      <c r="B23" s="235" t="s">
        <v>818</v>
      </c>
      <c r="C23" s="65">
        <v>77743</v>
      </c>
      <c r="D23" s="65">
        <v>2112</v>
      </c>
      <c r="E23" s="65">
        <v>2110</v>
      </c>
      <c r="F23" s="65">
        <v>0</v>
      </c>
      <c r="G23" s="65">
        <v>46034</v>
      </c>
      <c r="H23" s="65">
        <v>1377</v>
      </c>
      <c r="I23" s="65">
        <v>1360</v>
      </c>
      <c r="J23" s="65">
        <v>0</v>
      </c>
      <c r="K23" s="64">
        <v>3489</v>
      </c>
      <c r="L23" s="66">
        <v>0</v>
      </c>
    </row>
    <row r="24" spans="1:15" s="67" customFormat="1" x14ac:dyDescent="0.2">
      <c r="A24" s="235">
        <f t="shared" si="0"/>
        <v>14</v>
      </c>
      <c r="B24" s="235" t="s">
        <v>847</v>
      </c>
      <c r="C24" s="65">
        <v>23157</v>
      </c>
      <c r="D24" s="65">
        <v>763</v>
      </c>
      <c r="E24" s="65">
        <v>763</v>
      </c>
      <c r="F24" s="65">
        <v>0</v>
      </c>
      <c r="G24" s="65">
        <v>17485</v>
      </c>
      <c r="H24" s="65">
        <v>527</v>
      </c>
      <c r="I24" s="65">
        <v>519</v>
      </c>
      <c r="J24" s="65">
        <v>0</v>
      </c>
      <c r="K24" s="64">
        <v>1290</v>
      </c>
      <c r="L24" s="66">
        <v>0</v>
      </c>
    </row>
    <row r="25" spans="1:15" s="67" customFormat="1" x14ac:dyDescent="0.2">
      <c r="A25" s="235">
        <f t="shared" si="0"/>
        <v>15</v>
      </c>
      <c r="B25" s="235" t="s">
        <v>819</v>
      </c>
      <c r="C25" s="65">
        <v>41683</v>
      </c>
      <c r="D25" s="65">
        <v>1562</v>
      </c>
      <c r="E25" s="65">
        <v>1444</v>
      </c>
      <c r="F25" s="65">
        <v>0</v>
      </c>
      <c r="G25" s="65">
        <v>26309</v>
      </c>
      <c r="H25" s="65">
        <v>763</v>
      </c>
      <c r="I25" s="65">
        <v>656</v>
      </c>
      <c r="J25" s="65">
        <v>0</v>
      </c>
      <c r="K25" s="64">
        <v>2325</v>
      </c>
      <c r="L25" s="66">
        <v>0</v>
      </c>
    </row>
    <row r="26" spans="1:15" s="67" customFormat="1" x14ac:dyDescent="0.2">
      <c r="A26" s="235">
        <f t="shared" si="0"/>
        <v>16</v>
      </c>
      <c r="B26" s="235" t="s">
        <v>820</v>
      </c>
      <c r="C26" s="65">
        <v>42857</v>
      </c>
      <c r="D26" s="65">
        <v>812</v>
      </c>
      <c r="E26" s="65">
        <v>812</v>
      </c>
      <c r="F26" s="65">
        <v>0</v>
      </c>
      <c r="G26" s="65">
        <v>27632</v>
      </c>
      <c r="H26" s="65">
        <v>347</v>
      </c>
      <c r="I26" s="65">
        <v>333</v>
      </c>
      <c r="J26" s="65">
        <v>0</v>
      </c>
      <c r="K26" s="64">
        <v>1159</v>
      </c>
      <c r="L26" s="66">
        <v>0</v>
      </c>
    </row>
    <row r="27" spans="1:15" s="67" customFormat="1" x14ac:dyDescent="0.2">
      <c r="A27" s="235">
        <f t="shared" si="0"/>
        <v>17</v>
      </c>
      <c r="B27" s="235" t="s">
        <v>821</v>
      </c>
      <c r="C27" s="65">
        <v>35849</v>
      </c>
      <c r="D27" s="65">
        <v>1120</v>
      </c>
      <c r="E27" s="65">
        <v>1109</v>
      </c>
      <c r="F27" s="65">
        <v>0</v>
      </c>
      <c r="G27" s="65">
        <v>21861</v>
      </c>
      <c r="H27" s="65">
        <v>743</v>
      </c>
      <c r="I27" s="65">
        <v>720</v>
      </c>
      <c r="J27" s="65">
        <v>0</v>
      </c>
      <c r="K27" s="64">
        <v>1863</v>
      </c>
      <c r="L27" s="66">
        <v>0</v>
      </c>
    </row>
    <row r="28" spans="1:15" x14ac:dyDescent="0.2">
      <c r="A28" s="235">
        <f t="shared" si="0"/>
        <v>18</v>
      </c>
      <c r="B28" s="235" t="s">
        <v>822</v>
      </c>
      <c r="C28" s="65">
        <v>54348</v>
      </c>
      <c r="D28" s="65">
        <v>2205</v>
      </c>
      <c r="E28" s="65">
        <v>2068</v>
      </c>
      <c r="F28" s="65">
        <v>0</v>
      </c>
      <c r="G28" s="65">
        <v>34825</v>
      </c>
      <c r="H28" s="65">
        <v>698</v>
      </c>
      <c r="I28" s="65">
        <v>690</v>
      </c>
      <c r="J28" s="65">
        <v>0</v>
      </c>
      <c r="K28" s="64">
        <v>2903</v>
      </c>
      <c r="L28" s="66">
        <v>0</v>
      </c>
      <c r="M28" s="67"/>
      <c r="N28" s="67"/>
      <c r="O28" s="67"/>
    </row>
    <row r="29" spans="1:15" x14ac:dyDescent="0.2">
      <c r="A29" s="235">
        <f t="shared" si="0"/>
        <v>19</v>
      </c>
      <c r="B29" s="235" t="s">
        <v>848</v>
      </c>
      <c r="C29" s="64">
        <v>29038</v>
      </c>
      <c r="D29" s="64">
        <v>868</v>
      </c>
      <c r="E29" s="64">
        <v>868</v>
      </c>
      <c r="F29" s="65">
        <v>0</v>
      </c>
      <c r="G29" s="65">
        <v>16184</v>
      </c>
      <c r="H29" s="64">
        <v>418</v>
      </c>
      <c r="I29" s="64">
        <v>405</v>
      </c>
      <c r="J29" s="65">
        <v>0</v>
      </c>
      <c r="K29" s="64">
        <v>1286</v>
      </c>
      <c r="L29" s="66">
        <v>0</v>
      </c>
      <c r="M29" s="67"/>
      <c r="N29" s="67"/>
      <c r="O29" s="67"/>
    </row>
    <row r="30" spans="1:15" x14ac:dyDescent="0.2">
      <c r="A30" s="235">
        <f t="shared" si="0"/>
        <v>20</v>
      </c>
      <c r="B30" s="235" t="s">
        <v>823</v>
      </c>
      <c r="C30" s="64">
        <v>55190</v>
      </c>
      <c r="D30" s="64">
        <v>1256</v>
      </c>
      <c r="E30" s="64">
        <v>1256</v>
      </c>
      <c r="F30" s="65">
        <v>0</v>
      </c>
      <c r="G30" s="65">
        <v>34847</v>
      </c>
      <c r="H30" s="64">
        <v>1027</v>
      </c>
      <c r="I30" s="64">
        <v>1000</v>
      </c>
      <c r="J30" s="65">
        <v>0</v>
      </c>
      <c r="K30" s="64">
        <v>2283</v>
      </c>
      <c r="L30" s="66">
        <v>0</v>
      </c>
      <c r="N30" s="67"/>
    </row>
    <row r="31" spans="1:15" x14ac:dyDescent="0.2">
      <c r="A31" s="235">
        <f t="shared" si="0"/>
        <v>21</v>
      </c>
      <c r="B31" s="235" t="s">
        <v>824</v>
      </c>
      <c r="C31" s="64">
        <v>15603</v>
      </c>
      <c r="D31" s="64">
        <v>573</v>
      </c>
      <c r="E31" s="64">
        <v>539</v>
      </c>
      <c r="F31" s="65">
        <v>0</v>
      </c>
      <c r="G31" s="65">
        <v>12441</v>
      </c>
      <c r="H31" s="64">
        <v>550</v>
      </c>
      <c r="I31" s="64">
        <v>530</v>
      </c>
      <c r="J31" s="65">
        <v>0</v>
      </c>
      <c r="K31" s="64">
        <v>1123</v>
      </c>
      <c r="L31" s="66">
        <v>0</v>
      </c>
      <c r="N31" s="67"/>
    </row>
    <row r="32" spans="1:15" x14ac:dyDescent="0.2">
      <c r="A32" s="235">
        <f t="shared" si="0"/>
        <v>22</v>
      </c>
      <c r="B32" s="235" t="s">
        <v>825</v>
      </c>
      <c r="C32" s="64">
        <v>17507</v>
      </c>
      <c r="D32" s="64">
        <v>438</v>
      </c>
      <c r="E32" s="64">
        <v>438</v>
      </c>
      <c r="F32" s="65">
        <v>0</v>
      </c>
      <c r="G32" s="65">
        <v>11020</v>
      </c>
      <c r="H32" s="64">
        <v>425</v>
      </c>
      <c r="I32" s="64">
        <v>415</v>
      </c>
      <c r="J32" s="65">
        <v>0</v>
      </c>
      <c r="K32" s="64">
        <v>863</v>
      </c>
      <c r="L32" s="66">
        <v>0</v>
      </c>
      <c r="N32" s="67"/>
    </row>
    <row r="33" spans="1:19" x14ac:dyDescent="0.2">
      <c r="A33" s="235">
        <f t="shared" si="0"/>
        <v>23</v>
      </c>
      <c r="B33" s="235" t="s">
        <v>826</v>
      </c>
      <c r="C33" s="64">
        <v>77130</v>
      </c>
      <c r="D33" s="64">
        <v>1885</v>
      </c>
      <c r="E33" s="64">
        <v>1850</v>
      </c>
      <c r="F33" s="65">
        <v>0</v>
      </c>
      <c r="G33" s="65">
        <v>49758</v>
      </c>
      <c r="H33" s="64">
        <v>808</v>
      </c>
      <c r="I33" s="64">
        <v>795</v>
      </c>
      <c r="J33" s="65">
        <v>0</v>
      </c>
      <c r="K33" s="64">
        <v>2693</v>
      </c>
      <c r="L33" s="66">
        <v>0</v>
      </c>
      <c r="N33" s="67"/>
    </row>
    <row r="34" spans="1:19" x14ac:dyDescent="0.2">
      <c r="A34" s="235">
        <f t="shared" si="0"/>
        <v>24</v>
      </c>
      <c r="B34" s="235" t="s">
        <v>827</v>
      </c>
      <c r="C34" s="64">
        <v>61266</v>
      </c>
      <c r="D34" s="64">
        <v>1834</v>
      </c>
      <c r="E34" s="64">
        <v>1738</v>
      </c>
      <c r="F34" s="65">
        <v>0</v>
      </c>
      <c r="G34" s="65">
        <v>37488</v>
      </c>
      <c r="H34" s="64">
        <v>826</v>
      </c>
      <c r="I34" s="64">
        <v>801</v>
      </c>
      <c r="J34" s="65">
        <v>0</v>
      </c>
      <c r="K34" s="64">
        <v>2660</v>
      </c>
      <c r="L34" s="66">
        <v>0</v>
      </c>
      <c r="N34" s="67"/>
    </row>
    <row r="35" spans="1:19" x14ac:dyDescent="0.2">
      <c r="A35" s="235">
        <f t="shared" si="0"/>
        <v>25</v>
      </c>
      <c r="B35" s="235" t="s">
        <v>828</v>
      </c>
      <c r="C35" s="64">
        <v>38872</v>
      </c>
      <c r="D35" s="64">
        <v>1232</v>
      </c>
      <c r="E35" s="64">
        <v>1232</v>
      </c>
      <c r="F35" s="65">
        <v>0</v>
      </c>
      <c r="G35" s="65">
        <v>28564</v>
      </c>
      <c r="H35" s="64">
        <v>819</v>
      </c>
      <c r="I35" s="64">
        <v>806</v>
      </c>
      <c r="J35" s="65">
        <v>0</v>
      </c>
      <c r="K35" s="64">
        <v>2051</v>
      </c>
      <c r="L35" s="66">
        <v>0</v>
      </c>
      <c r="N35" s="67"/>
    </row>
    <row r="36" spans="1:19" x14ac:dyDescent="0.2">
      <c r="A36" s="235">
        <f t="shared" si="0"/>
        <v>26</v>
      </c>
      <c r="B36" s="235" t="s">
        <v>829</v>
      </c>
      <c r="C36" s="64">
        <v>33768</v>
      </c>
      <c r="D36" s="64">
        <v>1430</v>
      </c>
      <c r="E36" s="64">
        <v>1408</v>
      </c>
      <c r="F36" s="65">
        <v>0</v>
      </c>
      <c r="G36" s="65">
        <v>20550</v>
      </c>
      <c r="H36" s="64">
        <v>462</v>
      </c>
      <c r="I36" s="64">
        <v>450</v>
      </c>
      <c r="J36" s="65">
        <v>0</v>
      </c>
      <c r="K36" s="64">
        <v>1892</v>
      </c>
      <c r="L36" s="66">
        <v>0</v>
      </c>
      <c r="N36" s="67"/>
    </row>
    <row r="37" spans="1:19" x14ac:dyDescent="0.2">
      <c r="A37" s="235">
        <f t="shared" si="0"/>
        <v>27</v>
      </c>
      <c r="B37" s="235" t="s">
        <v>830</v>
      </c>
      <c r="C37" s="64">
        <v>50413</v>
      </c>
      <c r="D37" s="64">
        <v>1170</v>
      </c>
      <c r="E37" s="64">
        <v>1170</v>
      </c>
      <c r="F37" s="65">
        <v>0</v>
      </c>
      <c r="G37" s="65">
        <v>30948</v>
      </c>
      <c r="H37" s="64">
        <v>779</v>
      </c>
      <c r="I37" s="64">
        <v>757</v>
      </c>
      <c r="J37" s="65">
        <v>0</v>
      </c>
      <c r="K37" s="64">
        <v>1949</v>
      </c>
      <c r="L37" s="66">
        <v>0</v>
      </c>
      <c r="N37" s="67"/>
    </row>
    <row r="38" spans="1:19" x14ac:dyDescent="0.2">
      <c r="A38" s="235">
        <f t="shared" si="0"/>
        <v>28</v>
      </c>
      <c r="B38" s="168" t="s">
        <v>831</v>
      </c>
      <c r="C38" s="64">
        <v>24643</v>
      </c>
      <c r="D38" s="64">
        <v>697</v>
      </c>
      <c r="E38" s="64">
        <v>697</v>
      </c>
      <c r="F38" s="65">
        <v>0</v>
      </c>
      <c r="G38" s="65">
        <v>15087</v>
      </c>
      <c r="H38" s="64">
        <v>529</v>
      </c>
      <c r="I38" s="64">
        <v>510</v>
      </c>
      <c r="J38" s="65">
        <v>0</v>
      </c>
      <c r="K38" s="64">
        <v>1226</v>
      </c>
      <c r="L38" s="66">
        <v>0</v>
      </c>
      <c r="N38" s="67"/>
    </row>
    <row r="39" spans="1:19" x14ac:dyDescent="0.2">
      <c r="A39" s="235">
        <f t="shared" si="0"/>
        <v>29</v>
      </c>
      <c r="B39" s="168" t="s">
        <v>832</v>
      </c>
      <c r="C39" s="64">
        <v>19510</v>
      </c>
      <c r="D39" s="64">
        <v>754</v>
      </c>
      <c r="E39" s="64">
        <v>729</v>
      </c>
      <c r="F39" s="65">
        <v>0</v>
      </c>
      <c r="G39" s="65">
        <v>11341</v>
      </c>
      <c r="H39" s="64">
        <v>578</v>
      </c>
      <c r="I39" s="64">
        <v>553</v>
      </c>
      <c r="J39" s="65">
        <v>0</v>
      </c>
      <c r="K39" s="64">
        <v>1332</v>
      </c>
      <c r="L39" s="66">
        <v>0</v>
      </c>
      <c r="N39" s="67"/>
    </row>
    <row r="40" spans="1:19" x14ac:dyDescent="0.2">
      <c r="A40" s="235">
        <f t="shared" si="0"/>
        <v>30</v>
      </c>
      <c r="B40" s="168" t="s">
        <v>833</v>
      </c>
      <c r="C40" s="64">
        <v>23230</v>
      </c>
      <c r="D40" s="64">
        <v>564</v>
      </c>
      <c r="E40" s="64">
        <v>539</v>
      </c>
      <c r="F40" s="65">
        <v>0</v>
      </c>
      <c r="G40" s="65">
        <v>14860</v>
      </c>
      <c r="H40" s="64">
        <v>525</v>
      </c>
      <c r="I40" s="64">
        <v>510</v>
      </c>
      <c r="J40" s="65">
        <v>0</v>
      </c>
      <c r="K40" s="64">
        <v>1089</v>
      </c>
      <c r="L40" s="66">
        <v>0</v>
      </c>
      <c r="N40" s="67"/>
    </row>
    <row r="41" spans="1:19" x14ac:dyDescent="0.2">
      <c r="A41" s="235">
        <f t="shared" si="0"/>
        <v>31</v>
      </c>
      <c r="B41" s="168" t="s">
        <v>834</v>
      </c>
      <c r="C41" s="64">
        <v>20793</v>
      </c>
      <c r="D41" s="64">
        <v>1017</v>
      </c>
      <c r="E41" s="64">
        <f>931+25</f>
        <v>956</v>
      </c>
      <c r="F41" s="65">
        <v>0</v>
      </c>
      <c r="G41" s="65">
        <v>17200</v>
      </c>
      <c r="H41" s="64">
        <v>379</v>
      </c>
      <c r="I41" s="64">
        <v>365</v>
      </c>
      <c r="J41" s="65">
        <v>0</v>
      </c>
      <c r="K41" s="64">
        <v>1396</v>
      </c>
      <c r="L41" s="66">
        <v>0</v>
      </c>
      <c r="N41" s="67"/>
    </row>
    <row r="42" spans="1:19" ht="15" x14ac:dyDescent="0.25">
      <c r="A42" s="176"/>
      <c r="B42" s="176" t="s">
        <v>835</v>
      </c>
      <c r="C42" s="335">
        <f>SUM(C11:C41)</f>
        <v>1193149</v>
      </c>
      <c r="D42" s="335">
        <f t="shared" ref="D42:L42" si="1">SUM(D11:D41)</f>
        <v>34516</v>
      </c>
      <c r="E42" s="335">
        <f t="shared" si="1"/>
        <v>33848</v>
      </c>
      <c r="F42" s="335">
        <f t="shared" si="1"/>
        <v>0</v>
      </c>
      <c r="G42" s="335">
        <f t="shared" si="1"/>
        <v>720719</v>
      </c>
      <c r="H42" s="335">
        <f t="shared" si="1"/>
        <v>19716</v>
      </c>
      <c r="I42" s="335">
        <f t="shared" si="1"/>
        <v>19113</v>
      </c>
      <c r="J42" s="335">
        <f t="shared" si="1"/>
        <v>0</v>
      </c>
      <c r="K42" s="516">
        <f t="shared" si="1"/>
        <v>54232</v>
      </c>
      <c r="L42" s="335">
        <f t="shared" si="1"/>
        <v>0</v>
      </c>
      <c r="N42" s="264"/>
    </row>
    <row r="43" spans="1:19" x14ac:dyDescent="0.2">
      <c r="A43" s="891" t="s">
        <v>114</v>
      </c>
      <c r="B43" s="892"/>
      <c r="C43" s="892"/>
      <c r="D43" s="892"/>
      <c r="E43" s="892"/>
      <c r="F43" s="892"/>
      <c r="G43" s="892"/>
      <c r="H43" s="892"/>
      <c r="I43" s="892"/>
      <c r="J43" s="892"/>
      <c r="K43" s="893"/>
      <c r="L43" s="893"/>
    </row>
    <row r="45" spans="1:19" s="199" customFormat="1" ht="12.75" x14ac:dyDescent="0.2">
      <c r="J45" s="558"/>
      <c r="K45" s="558"/>
      <c r="L45" s="558"/>
      <c r="M45" s="558"/>
      <c r="N45" s="558"/>
      <c r="O45" s="558"/>
      <c r="P45" s="558"/>
      <c r="Q45" s="558"/>
      <c r="R45" s="558"/>
      <c r="S45" s="558"/>
    </row>
    <row r="47" spans="1:19" ht="15.75" x14ac:dyDescent="0.25">
      <c r="I47" s="618" t="s">
        <v>868</v>
      </c>
      <c r="J47" s="618"/>
      <c r="K47" s="618"/>
      <c r="L47" s="618"/>
    </row>
    <row r="48" spans="1:19" ht="15.75" x14ac:dyDescent="0.25">
      <c r="I48" s="618" t="s">
        <v>869</v>
      </c>
      <c r="J48" s="618"/>
      <c r="K48" s="618"/>
      <c r="L48" s="618"/>
    </row>
  </sheetData>
  <mergeCells count="21">
    <mergeCell ref="I47:L47"/>
    <mergeCell ref="I48:L48"/>
    <mergeCell ref="K1:L1"/>
    <mergeCell ref="B2:J2"/>
    <mergeCell ref="B3:J3"/>
    <mergeCell ref="G7:J7"/>
    <mergeCell ref="A6:B6"/>
    <mergeCell ref="B5:L5"/>
    <mergeCell ref="L7:L9"/>
    <mergeCell ref="A43:L43"/>
    <mergeCell ref="A7:A9"/>
    <mergeCell ref="B7:B9"/>
    <mergeCell ref="K7:K9"/>
    <mergeCell ref="J45:S45"/>
    <mergeCell ref="E8:F8"/>
    <mergeCell ref="I8:J8"/>
    <mergeCell ref="C8:C9"/>
    <mergeCell ref="H8:H9"/>
    <mergeCell ref="G8:G9"/>
    <mergeCell ref="C7:F7"/>
    <mergeCell ref="D8:D9"/>
  </mergeCells>
  <phoneticPr fontId="0" type="noConversion"/>
  <printOptions horizontalCentered="1"/>
  <pageMargins left="0.48" right="0.44" top="0.42" bottom="0" header="0.31496062992125984" footer="0.31496062992125984"/>
  <pageSetup paperSize="9" scale="76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O30"/>
  <sheetViews>
    <sheetView topLeftCell="A7" zoomScaleSheetLayoutView="100" workbookViewId="0">
      <selection activeCell="U37" sqref="U37"/>
    </sheetView>
  </sheetViews>
  <sheetFormatPr defaultColWidth="9.140625" defaultRowHeight="12.75" x14ac:dyDescent="0.2"/>
  <cols>
    <col min="1" max="1" width="4.7109375" style="276" customWidth="1"/>
    <col min="2" max="2" width="17.7109375" style="276" customWidth="1"/>
    <col min="3" max="8" width="7.85546875" style="276" customWidth="1"/>
    <col min="9" max="9" width="8.85546875" style="276" customWidth="1"/>
    <col min="10" max="11" width="7.85546875" style="276" customWidth="1"/>
    <col min="12" max="17" width="8" style="276" customWidth="1"/>
    <col min="18" max="18" width="10.5703125" style="276" customWidth="1"/>
    <col min="19" max="20" width="8" style="276" customWidth="1"/>
    <col min="21" max="21" width="8.5703125" style="276" bestFit="1" customWidth="1"/>
    <col min="22" max="22" width="8" style="276" customWidth="1"/>
    <col min="23" max="23" width="8.7109375" style="276" bestFit="1" customWidth="1"/>
    <col min="24" max="24" width="5.85546875" style="276" customWidth="1"/>
    <col min="25" max="25" width="7.140625" style="276" customWidth="1"/>
    <col min="26" max="26" width="7.28515625" style="276" customWidth="1"/>
    <col min="27" max="16384" width="9.140625" style="276"/>
  </cols>
  <sheetData>
    <row r="1" spans="1:249" ht="15" x14ac:dyDescent="0.2">
      <c r="O1" s="901" t="s">
        <v>562</v>
      </c>
      <c r="P1" s="901"/>
      <c r="Q1" s="901"/>
      <c r="R1" s="901"/>
      <c r="S1" s="901"/>
      <c r="T1" s="901"/>
      <c r="U1" s="901"/>
    </row>
    <row r="2" spans="1:249" ht="15.75" x14ac:dyDescent="0.25">
      <c r="F2" s="103" t="s">
        <v>0</v>
      </c>
      <c r="G2" s="103"/>
      <c r="H2" s="103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</row>
    <row r="3" spans="1:249" ht="15.75" x14ac:dyDescent="0.25">
      <c r="F3" s="103"/>
      <c r="G3" s="103"/>
      <c r="H3" s="103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</row>
    <row r="4" spans="1:249" ht="18" x14ac:dyDescent="0.25">
      <c r="B4" s="902" t="s">
        <v>646</v>
      </c>
      <c r="C4" s="902"/>
      <c r="D4" s="902"/>
      <c r="E4" s="902"/>
      <c r="F4" s="902"/>
      <c r="G4" s="902"/>
      <c r="H4" s="902"/>
      <c r="I4" s="902"/>
      <c r="J4" s="902"/>
      <c r="K4" s="902"/>
      <c r="L4" s="902"/>
      <c r="M4" s="902"/>
      <c r="N4" s="902"/>
      <c r="O4" s="902"/>
      <c r="P4" s="902"/>
      <c r="Q4" s="902"/>
      <c r="R4" s="902"/>
      <c r="S4" s="902"/>
      <c r="T4" s="902"/>
      <c r="U4" s="902"/>
    </row>
    <row r="6" spans="1:249" ht="15.75" x14ac:dyDescent="0.25">
      <c r="B6" s="903" t="s">
        <v>879</v>
      </c>
      <c r="C6" s="903"/>
      <c r="D6" s="903"/>
      <c r="E6" s="903"/>
      <c r="F6" s="903"/>
      <c r="G6" s="903"/>
      <c r="H6" s="903"/>
      <c r="I6" s="903"/>
      <c r="J6" s="903"/>
      <c r="K6" s="903"/>
      <c r="L6" s="903"/>
      <c r="M6" s="903"/>
      <c r="N6" s="903"/>
      <c r="O6" s="903"/>
      <c r="P6" s="903"/>
      <c r="Q6" s="903"/>
      <c r="R6" s="903"/>
      <c r="S6" s="903"/>
      <c r="T6" s="903"/>
      <c r="U6" s="903"/>
    </row>
    <row r="8" spans="1:249" x14ac:dyDescent="0.2">
      <c r="A8" s="904" t="s">
        <v>883</v>
      </c>
      <c r="B8" s="904"/>
    </row>
    <row r="9" spans="1:249" ht="18" x14ac:dyDescent="0.25">
      <c r="A9" s="105"/>
      <c r="B9" s="105"/>
      <c r="V9" s="917" t="s">
        <v>258</v>
      </c>
      <c r="W9" s="917"/>
    </row>
    <row r="10" spans="1:249" ht="12.75" customHeight="1" x14ac:dyDescent="0.2">
      <c r="A10" s="918" t="s">
        <v>2</v>
      </c>
      <c r="B10" s="918" t="s">
        <v>106</v>
      </c>
      <c r="C10" s="908" t="s">
        <v>21</v>
      </c>
      <c r="D10" s="909"/>
      <c r="E10" s="909"/>
      <c r="F10" s="909"/>
      <c r="G10" s="909"/>
      <c r="H10" s="909"/>
      <c r="I10" s="909"/>
      <c r="J10" s="909"/>
      <c r="K10" s="910"/>
      <c r="L10" s="908" t="s">
        <v>22</v>
      </c>
      <c r="M10" s="909"/>
      <c r="N10" s="909"/>
      <c r="O10" s="909"/>
      <c r="P10" s="909"/>
      <c r="Q10" s="909"/>
      <c r="R10" s="909"/>
      <c r="S10" s="909"/>
      <c r="T10" s="910"/>
      <c r="U10" s="911" t="s">
        <v>139</v>
      </c>
      <c r="V10" s="912"/>
      <c r="W10" s="913"/>
      <c r="X10" s="107"/>
      <c r="Y10" s="107"/>
      <c r="Z10" s="107"/>
      <c r="AA10" s="107"/>
      <c r="AB10" s="107"/>
      <c r="AC10" s="108"/>
      <c r="AD10" s="109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</row>
    <row r="11" spans="1:249" ht="12.75" customHeight="1" x14ac:dyDescent="0.2">
      <c r="A11" s="919"/>
      <c r="B11" s="919"/>
      <c r="C11" s="905" t="s">
        <v>173</v>
      </c>
      <c r="D11" s="906"/>
      <c r="E11" s="907"/>
      <c r="F11" s="905" t="s">
        <v>174</v>
      </c>
      <c r="G11" s="906"/>
      <c r="H11" s="907"/>
      <c r="I11" s="905" t="s">
        <v>16</v>
      </c>
      <c r="J11" s="906"/>
      <c r="K11" s="907"/>
      <c r="L11" s="905" t="s">
        <v>173</v>
      </c>
      <c r="M11" s="906"/>
      <c r="N11" s="907"/>
      <c r="O11" s="905" t="s">
        <v>174</v>
      </c>
      <c r="P11" s="906"/>
      <c r="Q11" s="907"/>
      <c r="R11" s="905" t="s">
        <v>16</v>
      </c>
      <c r="S11" s="906"/>
      <c r="T11" s="907"/>
      <c r="U11" s="914"/>
      <c r="V11" s="915"/>
      <c r="W11" s="916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7"/>
      <c r="GQ11" s="107"/>
      <c r="GR11" s="107"/>
      <c r="GS11" s="107"/>
      <c r="GT11" s="107"/>
      <c r="GU11" s="107"/>
      <c r="GV11" s="107"/>
      <c r="GW11" s="107"/>
      <c r="GX11" s="107"/>
      <c r="GY11" s="107"/>
      <c r="GZ11" s="107"/>
      <c r="HA11" s="107"/>
      <c r="HB11" s="107"/>
      <c r="HC11" s="107"/>
      <c r="HD11" s="107"/>
      <c r="HE11" s="107"/>
      <c r="HF11" s="107"/>
      <c r="HG11" s="107"/>
      <c r="HH11" s="107"/>
      <c r="HI11" s="107"/>
      <c r="HJ11" s="107"/>
      <c r="HK11" s="107"/>
      <c r="HL11" s="107"/>
      <c r="HM11" s="107"/>
      <c r="HN11" s="107"/>
      <c r="HO11" s="107"/>
      <c r="HP11" s="107"/>
      <c r="HQ11" s="107"/>
      <c r="HR11" s="107"/>
      <c r="HS11" s="107"/>
      <c r="HT11" s="107"/>
      <c r="HU11" s="107"/>
      <c r="HV11" s="107"/>
      <c r="HW11" s="107"/>
      <c r="HX11" s="107"/>
      <c r="HY11" s="107"/>
      <c r="HZ11" s="107"/>
      <c r="IA11" s="107"/>
      <c r="IB11" s="107"/>
      <c r="IC11" s="107"/>
      <c r="ID11" s="107"/>
      <c r="IE11" s="107"/>
      <c r="IF11" s="107"/>
      <c r="IG11" s="107"/>
      <c r="IH11" s="107"/>
      <c r="II11" s="107"/>
      <c r="IJ11" s="107"/>
      <c r="IK11" s="107"/>
      <c r="IL11" s="107"/>
      <c r="IM11" s="107"/>
      <c r="IN11" s="107"/>
      <c r="IO11" s="107"/>
    </row>
    <row r="12" spans="1:249" x14ac:dyDescent="0.2">
      <c r="A12" s="106"/>
      <c r="B12" s="106"/>
      <c r="C12" s="221" t="s">
        <v>259</v>
      </c>
      <c r="D12" s="222" t="s">
        <v>39</v>
      </c>
      <c r="E12" s="223" t="s">
        <v>40</v>
      </c>
      <c r="F12" s="221" t="s">
        <v>259</v>
      </c>
      <c r="G12" s="222" t="s">
        <v>39</v>
      </c>
      <c r="H12" s="223" t="s">
        <v>40</v>
      </c>
      <c r="I12" s="221" t="s">
        <v>259</v>
      </c>
      <c r="J12" s="222" t="s">
        <v>39</v>
      </c>
      <c r="K12" s="223" t="s">
        <v>40</v>
      </c>
      <c r="L12" s="221" t="s">
        <v>259</v>
      </c>
      <c r="M12" s="222" t="s">
        <v>39</v>
      </c>
      <c r="N12" s="223" t="s">
        <v>40</v>
      </c>
      <c r="O12" s="221" t="s">
        <v>259</v>
      </c>
      <c r="P12" s="222" t="s">
        <v>39</v>
      </c>
      <c r="Q12" s="223" t="s">
        <v>40</v>
      </c>
      <c r="R12" s="221" t="s">
        <v>259</v>
      </c>
      <c r="S12" s="222" t="s">
        <v>39</v>
      </c>
      <c r="T12" s="223" t="s">
        <v>40</v>
      </c>
      <c r="U12" s="106" t="s">
        <v>259</v>
      </c>
      <c r="V12" s="106" t="s">
        <v>39</v>
      </c>
      <c r="W12" s="106" t="s">
        <v>40</v>
      </c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  <c r="GD12" s="107"/>
      <c r="GE12" s="107"/>
      <c r="GF12" s="107"/>
      <c r="GG12" s="107"/>
      <c r="GH12" s="107"/>
      <c r="GI12" s="107"/>
      <c r="GJ12" s="107"/>
      <c r="GK12" s="107"/>
      <c r="GL12" s="107"/>
      <c r="GM12" s="107"/>
      <c r="GN12" s="107"/>
      <c r="GO12" s="107"/>
      <c r="GP12" s="107"/>
      <c r="GQ12" s="107"/>
      <c r="GR12" s="107"/>
      <c r="GS12" s="107"/>
      <c r="GT12" s="107"/>
      <c r="GU12" s="107"/>
      <c r="GV12" s="107"/>
      <c r="GW12" s="107"/>
      <c r="GX12" s="107"/>
      <c r="GY12" s="107"/>
      <c r="GZ12" s="107"/>
      <c r="HA12" s="107"/>
      <c r="HB12" s="107"/>
      <c r="HC12" s="107"/>
      <c r="HD12" s="107"/>
      <c r="HE12" s="107"/>
      <c r="HF12" s="107"/>
      <c r="HG12" s="107"/>
      <c r="HH12" s="107"/>
      <c r="HI12" s="107"/>
      <c r="HJ12" s="107"/>
      <c r="HK12" s="107"/>
      <c r="HL12" s="107"/>
      <c r="HM12" s="107"/>
      <c r="HN12" s="107"/>
      <c r="HO12" s="107"/>
      <c r="HP12" s="107"/>
      <c r="HQ12" s="107"/>
      <c r="HR12" s="107"/>
      <c r="HS12" s="107"/>
      <c r="HT12" s="107"/>
      <c r="HU12" s="107"/>
      <c r="HV12" s="107"/>
      <c r="HW12" s="107"/>
      <c r="HX12" s="107"/>
      <c r="HY12" s="107"/>
      <c r="HZ12" s="107"/>
      <c r="IA12" s="107"/>
      <c r="IB12" s="107"/>
      <c r="IC12" s="107"/>
      <c r="ID12" s="107"/>
      <c r="IE12" s="107"/>
      <c r="IF12" s="107"/>
      <c r="IG12" s="107"/>
      <c r="IH12" s="107"/>
      <c r="II12" s="107"/>
      <c r="IJ12" s="107"/>
      <c r="IK12" s="107"/>
      <c r="IL12" s="107"/>
      <c r="IM12" s="107"/>
      <c r="IN12" s="107"/>
      <c r="IO12" s="107"/>
    </row>
    <row r="13" spans="1:249" x14ac:dyDescent="0.2">
      <c r="A13" s="106">
        <v>1</v>
      </c>
      <c r="B13" s="106">
        <v>2</v>
      </c>
      <c r="C13" s="106">
        <v>3</v>
      </c>
      <c r="D13" s="106">
        <v>4</v>
      </c>
      <c r="E13" s="106">
        <v>5</v>
      </c>
      <c r="F13" s="106">
        <v>7</v>
      </c>
      <c r="G13" s="106">
        <v>8</v>
      </c>
      <c r="H13" s="106">
        <v>9</v>
      </c>
      <c r="I13" s="106">
        <v>11</v>
      </c>
      <c r="J13" s="106">
        <v>12</v>
      </c>
      <c r="K13" s="106">
        <v>13</v>
      </c>
      <c r="L13" s="106">
        <v>15</v>
      </c>
      <c r="M13" s="106">
        <v>16</v>
      </c>
      <c r="N13" s="106">
        <v>17</v>
      </c>
      <c r="O13" s="106">
        <v>19</v>
      </c>
      <c r="P13" s="106">
        <v>20</v>
      </c>
      <c r="Q13" s="106">
        <v>21</v>
      </c>
      <c r="R13" s="106">
        <v>23</v>
      </c>
      <c r="S13" s="106">
        <v>24</v>
      </c>
      <c r="T13" s="106">
        <v>25</v>
      </c>
      <c r="U13" s="106">
        <v>27</v>
      </c>
      <c r="V13" s="106">
        <v>28</v>
      </c>
      <c r="W13" s="106">
        <v>29</v>
      </c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  <c r="HJ13" s="110"/>
      <c r="HK13" s="110"/>
      <c r="HL13" s="110"/>
      <c r="HM13" s="110"/>
      <c r="HN13" s="110"/>
      <c r="HO13" s="110"/>
      <c r="HP13" s="110"/>
      <c r="HQ13" s="110"/>
      <c r="HR13" s="110"/>
      <c r="HS13" s="110"/>
      <c r="HT13" s="110"/>
      <c r="HU13" s="110"/>
      <c r="HV13" s="110"/>
      <c r="HW13" s="110"/>
      <c r="HX13" s="110"/>
      <c r="HY13" s="110"/>
      <c r="HZ13" s="110"/>
      <c r="IA13" s="110"/>
      <c r="IB13" s="110"/>
      <c r="IC13" s="110"/>
      <c r="ID13" s="110"/>
      <c r="IE13" s="110"/>
      <c r="IF13" s="110"/>
      <c r="IG13" s="110"/>
      <c r="IH13" s="110"/>
      <c r="II13" s="110"/>
      <c r="IJ13" s="110"/>
      <c r="IK13" s="110"/>
      <c r="IL13" s="110"/>
      <c r="IM13" s="110"/>
      <c r="IN13" s="110"/>
      <c r="IO13" s="110"/>
    </row>
    <row r="14" spans="1:249" ht="12.75" customHeight="1" x14ac:dyDescent="0.2">
      <c r="A14" s="920" t="s">
        <v>251</v>
      </c>
      <c r="B14" s="921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11"/>
      <c r="V14" s="112"/>
      <c r="W14" s="112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  <c r="HJ14" s="110"/>
      <c r="HK14" s="110"/>
      <c r="HL14" s="110"/>
      <c r="HM14" s="110"/>
      <c r="HN14" s="110"/>
      <c r="HO14" s="110"/>
      <c r="HP14" s="110"/>
      <c r="HQ14" s="110"/>
      <c r="HR14" s="110"/>
      <c r="HS14" s="110"/>
      <c r="HT14" s="110"/>
      <c r="HU14" s="110"/>
      <c r="HV14" s="110"/>
      <c r="HW14" s="110"/>
      <c r="HX14" s="110"/>
      <c r="HY14" s="110"/>
      <c r="HZ14" s="110"/>
      <c r="IA14" s="110"/>
      <c r="IB14" s="110"/>
      <c r="IC14" s="110"/>
      <c r="ID14" s="110"/>
      <c r="IE14" s="110"/>
      <c r="IF14" s="110"/>
      <c r="IG14" s="110"/>
      <c r="IH14" s="110"/>
      <c r="II14" s="110"/>
      <c r="IJ14" s="110"/>
      <c r="IK14" s="110"/>
      <c r="IL14" s="110"/>
      <c r="IM14" s="110"/>
      <c r="IN14" s="110"/>
      <c r="IO14" s="110"/>
    </row>
    <row r="15" spans="1:249" x14ac:dyDescent="0.2">
      <c r="A15" s="113">
        <v>1</v>
      </c>
      <c r="B15" s="114" t="s">
        <v>124</v>
      </c>
      <c r="C15" s="369">
        <f>1193149*225*0.0001*3180/100000</f>
        <v>853.69810949999999</v>
      </c>
      <c r="D15" s="369">
        <v>0</v>
      </c>
      <c r="E15" s="369">
        <v>0</v>
      </c>
      <c r="F15" s="369">
        <v>0</v>
      </c>
      <c r="G15" s="369">
        <v>0</v>
      </c>
      <c r="H15" s="369">
        <v>0</v>
      </c>
      <c r="I15" s="369">
        <f>C15+F15</f>
        <v>853.69810949999999</v>
      </c>
      <c r="J15" s="369">
        <f t="shared" ref="J15:K15" si="0">D15+G15</f>
        <v>0</v>
      </c>
      <c r="K15" s="369">
        <f t="shared" si="0"/>
        <v>0</v>
      </c>
      <c r="L15" s="369">
        <f>720719*225*0.00015*3180/100000</f>
        <v>773.51166675000002</v>
      </c>
      <c r="M15" s="369">
        <v>0</v>
      </c>
      <c r="N15" s="369">
        <v>0</v>
      </c>
      <c r="O15" s="369">
        <v>0</v>
      </c>
      <c r="P15" s="369">
        <v>0</v>
      </c>
      <c r="Q15" s="369">
        <v>0</v>
      </c>
      <c r="R15" s="369">
        <f>L15+O15</f>
        <v>773.51166675000002</v>
      </c>
      <c r="S15" s="369">
        <f t="shared" ref="S15:S19" si="1">M15+P15</f>
        <v>0</v>
      </c>
      <c r="T15" s="369">
        <f t="shared" ref="T15:T19" si="2">N15+Q15</f>
        <v>0</v>
      </c>
      <c r="U15" s="369">
        <f>I15+R15</f>
        <v>1627.20977625</v>
      </c>
      <c r="V15" s="369">
        <f t="shared" ref="V15:W15" si="3">J15+S15</f>
        <v>0</v>
      </c>
      <c r="W15" s="369">
        <f t="shared" si="3"/>
        <v>0</v>
      </c>
    </row>
    <row r="16" spans="1:249" x14ac:dyDescent="0.2">
      <c r="A16" s="113">
        <v>2</v>
      </c>
      <c r="B16" s="115" t="s">
        <v>488</v>
      </c>
      <c r="C16" s="369">
        <f>((1193149*225*2.48)/100000)*71.46%</f>
        <v>4757.6434567319993</v>
      </c>
      <c r="D16" s="369">
        <f>((1193149*225*2.48)/100000)*18.75%</f>
        <v>1248.3321412499999</v>
      </c>
      <c r="E16" s="369">
        <f>((1193149*225*2.48)/100000)*9.79%</f>
        <v>651.79582201799997</v>
      </c>
      <c r="F16" s="369">
        <f>((1193149*225*1.65)/100000)*71.46%</f>
        <v>3165.3676224224996</v>
      </c>
      <c r="G16" s="369">
        <f>((1193149*225*1.65)/100000)*18.75%</f>
        <v>830.54356171874997</v>
      </c>
      <c r="H16" s="369">
        <f>((1193149*225*1.65)/100000)*9.79%</f>
        <v>433.65447835874994</v>
      </c>
      <c r="I16" s="369">
        <f>C16+F16</f>
        <v>7923.0110791544994</v>
      </c>
      <c r="J16" s="369">
        <f t="shared" ref="J16:J19" si="4">D16+G16</f>
        <v>2078.8757029687499</v>
      </c>
      <c r="K16" s="369">
        <f t="shared" ref="K16:K19" si="5">E16+H16</f>
        <v>1085.45030037675</v>
      </c>
      <c r="L16" s="369">
        <f>((720719*225*3.71)/100000)*71.46%</f>
        <v>4299.1778437964995</v>
      </c>
      <c r="M16" s="369">
        <f>((720719*225*3.71)/100000)*18.75%</f>
        <v>1128.0378473437499</v>
      </c>
      <c r="N16" s="369">
        <f>((720719*225*3.71)/100000)*9.79%</f>
        <v>588.98616135974999</v>
      </c>
      <c r="O16" s="369">
        <f>((720719*225*2.47)/100000)*71.46%</f>
        <v>2862.2558690504998</v>
      </c>
      <c r="P16" s="369">
        <f>((720719*225*2.47)/100000)*18.75%</f>
        <v>751.01172046875013</v>
      </c>
      <c r="Q16" s="369">
        <f>((720719*225*2.47)/100000)*9.79%</f>
        <v>392.12825298075001</v>
      </c>
      <c r="R16" s="369">
        <f>L16+O16</f>
        <v>7161.4337128469997</v>
      </c>
      <c r="S16" s="369">
        <f t="shared" si="1"/>
        <v>1879.0495678125001</v>
      </c>
      <c r="T16" s="369">
        <f t="shared" si="2"/>
        <v>981.11441434049993</v>
      </c>
      <c r="U16" s="369">
        <f>I16+R16</f>
        <v>15084.444792001499</v>
      </c>
      <c r="V16" s="369">
        <f t="shared" ref="V16:V19" si="6">J16+S16</f>
        <v>3957.9252707812502</v>
      </c>
      <c r="W16" s="369">
        <f t="shared" ref="W16:W19" si="7">K16+T16</f>
        <v>2066.5647147172499</v>
      </c>
    </row>
    <row r="17" spans="1:23" ht="25.5" x14ac:dyDescent="0.2">
      <c r="A17" s="113">
        <v>3</v>
      </c>
      <c r="B17" s="115" t="s">
        <v>128</v>
      </c>
      <c r="C17" s="517">
        <f>((34516)*600*10/100000)*71.46%</f>
        <v>1479.9080159999999</v>
      </c>
      <c r="D17" s="517">
        <f>((34516)*600*10/100000)*18.75%</f>
        <v>388.30500000000001</v>
      </c>
      <c r="E17" s="517">
        <f>((34516)*600*10/100000)*9.79%</f>
        <v>202.74698399999997</v>
      </c>
      <c r="F17" s="517">
        <f>(34516*400*10/100000)*71.46%</f>
        <v>986.60534399999995</v>
      </c>
      <c r="G17" s="517">
        <f>((34516)*400*10/100000)*18.75%</f>
        <v>258.87</v>
      </c>
      <c r="H17" s="517">
        <f>((34516)*400*10/100000)*9.79%</f>
        <v>135.16465599999998</v>
      </c>
      <c r="I17" s="517">
        <f>C17+F17</f>
        <v>2466.5133599999999</v>
      </c>
      <c r="J17" s="517">
        <f t="shared" si="4"/>
        <v>647.17499999999995</v>
      </c>
      <c r="K17" s="517">
        <f t="shared" si="5"/>
        <v>337.91163999999992</v>
      </c>
      <c r="L17" s="517">
        <f>(((19716)*600)*10/100000)*71.46%</f>
        <v>845.34321599999987</v>
      </c>
      <c r="M17" s="517">
        <f>(((19716)*600)*10/100000)*18.75%</f>
        <v>221.80500000000001</v>
      </c>
      <c r="N17" s="517">
        <f>(((19716)*600*10)/100000)*9.79%</f>
        <v>115.81178399999999</v>
      </c>
      <c r="O17" s="517">
        <f>(((19716)*400)*10/100000)*71.46%</f>
        <v>563.56214399999988</v>
      </c>
      <c r="P17" s="517">
        <f>(((19716)*400)*10/100000)*18.75%</f>
        <v>147.87</v>
      </c>
      <c r="Q17" s="517">
        <f>(((19716)*400)*10/100000)*9.79%</f>
        <v>77.207855999999992</v>
      </c>
      <c r="R17" s="517">
        <f>L17+O17</f>
        <v>1408.9053599999997</v>
      </c>
      <c r="S17" s="517">
        <f t="shared" si="1"/>
        <v>369.67500000000001</v>
      </c>
      <c r="T17" s="517">
        <f t="shared" si="2"/>
        <v>193.01963999999998</v>
      </c>
      <c r="U17" s="517">
        <f t="shared" ref="U17:U19" si="8">I17+R17</f>
        <v>3875.4187199999997</v>
      </c>
      <c r="V17" s="517">
        <f t="shared" si="6"/>
        <v>1016.8499999999999</v>
      </c>
      <c r="W17" s="517">
        <f t="shared" si="7"/>
        <v>530.9312799999999</v>
      </c>
    </row>
    <row r="18" spans="1:23" ht="25.5" x14ac:dyDescent="0.2">
      <c r="A18" s="113">
        <v>4</v>
      </c>
      <c r="B18" s="115" t="s">
        <v>126</v>
      </c>
      <c r="C18" s="369">
        <f>1193149*225*0.0001*750/100000</f>
        <v>201.34389375000001</v>
      </c>
      <c r="D18" s="369">
        <v>0</v>
      </c>
      <c r="E18" s="369">
        <v>0</v>
      </c>
      <c r="F18" s="369">
        <v>0</v>
      </c>
      <c r="G18" s="369">
        <v>0</v>
      </c>
      <c r="H18" s="369">
        <v>0</v>
      </c>
      <c r="I18" s="369">
        <f>C18+F18</f>
        <v>201.34389375000001</v>
      </c>
      <c r="J18" s="369">
        <f t="shared" si="4"/>
        <v>0</v>
      </c>
      <c r="K18" s="369">
        <f t="shared" si="5"/>
        <v>0</v>
      </c>
      <c r="L18" s="369">
        <f>720719*225*0.00015*750/100000</f>
        <v>182.43199687499995</v>
      </c>
      <c r="M18" s="369">
        <v>0</v>
      </c>
      <c r="N18" s="369">
        <v>0</v>
      </c>
      <c r="O18" s="369">
        <v>0</v>
      </c>
      <c r="P18" s="369">
        <v>0</v>
      </c>
      <c r="Q18" s="369">
        <v>0</v>
      </c>
      <c r="R18" s="369">
        <f>L18+O18</f>
        <v>182.43199687499995</v>
      </c>
      <c r="S18" s="369">
        <f t="shared" si="1"/>
        <v>0</v>
      </c>
      <c r="T18" s="369">
        <f t="shared" si="2"/>
        <v>0</v>
      </c>
      <c r="U18" s="369">
        <f t="shared" si="8"/>
        <v>383.77589062499999</v>
      </c>
      <c r="V18" s="369">
        <f t="shared" si="6"/>
        <v>0</v>
      </c>
      <c r="W18" s="369">
        <f t="shared" si="7"/>
        <v>0</v>
      </c>
    </row>
    <row r="19" spans="1:23" x14ac:dyDescent="0.2">
      <c r="A19" s="113">
        <v>5</v>
      </c>
      <c r="B19" s="114" t="s">
        <v>127</v>
      </c>
      <c r="C19" s="369">
        <f>(SUM(C15:E18)*1.8%)</f>
        <v>176.1079216185</v>
      </c>
      <c r="D19" s="369">
        <v>0</v>
      </c>
      <c r="E19" s="369">
        <v>0</v>
      </c>
      <c r="F19" s="369">
        <v>0</v>
      </c>
      <c r="G19" s="369">
        <v>0</v>
      </c>
      <c r="H19" s="369">
        <v>0</v>
      </c>
      <c r="I19" s="369">
        <f>C19+F19</f>
        <v>176.1079216185</v>
      </c>
      <c r="J19" s="369">
        <f t="shared" si="4"/>
        <v>0</v>
      </c>
      <c r="K19" s="369">
        <f t="shared" si="5"/>
        <v>0</v>
      </c>
      <c r="L19" s="369">
        <f>(SUM(L15:N18)*1.8%)</f>
        <v>146.79189929025</v>
      </c>
      <c r="M19" s="369">
        <v>0</v>
      </c>
      <c r="N19" s="369">
        <v>0</v>
      </c>
      <c r="O19" s="369">
        <v>0</v>
      </c>
      <c r="P19" s="369">
        <v>0</v>
      </c>
      <c r="Q19" s="369">
        <v>0</v>
      </c>
      <c r="R19" s="369">
        <f>L19+O19</f>
        <v>146.79189929025</v>
      </c>
      <c r="S19" s="369">
        <f t="shared" si="1"/>
        <v>0</v>
      </c>
      <c r="T19" s="369">
        <f t="shared" si="2"/>
        <v>0</v>
      </c>
      <c r="U19" s="369">
        <f t="shared" si="8"/>
        <v>322.89982090875003</v>
      </c>
      <c r="V19" s="369">
        <f t="shared" si="6"/>
        <v>0</v>
      </c>
      <c r="W19" s="369">
        <f t="shared" si="7"/>
        <v>0</v>
      </c>
    </row>
    <row r="20" spans="1:23" ht="12.75" customHeight="1" x14ac:dyDescent="0.2">
      <c r="A20" s="920" t="s">
        <v>252</v>
      </c>
      <c r="B20" s="921"/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</row>
    <row r="21" spans="1:23" x14ac:dyDescent="0.2">
      <c r="A21" s="113">
        <v>6</v>
      </c>
      <c r="B21" s="114" t="s">
        <v>129</v>
      </c>
      <c r="C21" s="369">
        <v>0</v>
      </c>
      <c r="D21" s="369">
        <v>0</v>
      </c>
      <c r="E21" s="369">
        <v>0</v>
      </c>
      <c r="F21" s="369">
        <v>0</v>
      </c>
      <c r="G21" s="369">
        <v>0</v>
      </c>
      <c r="H21" s="369">
        <v>0</v>
      </c>
      <c r="I21" s="369">
        <f>C21+F21</f>
        <v>0</v>
      </c>
      <c r="J21" s="369">
        <f t="shared" ref="J21:J22" si="9">D21+G21</f>
        <v>0</v>
      </c>
      <c r="K21" s="369">
        <v>0</v>
      </c>
      <c r="L21" s="369">
        <v>0</v>
      </c>
      <c r="M21" s="369">
        <v>0</v>
      </c>
      <c r="N21" s="369">
        <v>0</v>
      </c>
      <c r="O21" s="369">
        <v>0</v>
      </c>
      <c r="P21" s="369">
        <v>0</v>
      </c>
      <c r="Q21" s="369">
        <v>0</v>
      </c>
      <c r="R21" s="369">
        <f>L21+O21</f>
        <v>0</v>
      </c>
      <c r="S21" s="369">
        <f t="shared" ref="S21:S22" si="10">M21+P21</f>
        <v>0</v>
      </c>
      <c r="T21" s="369">
        <f t="shared" ref="T21:T22" si="11">N21+Q21</f>
        <v>0</v>
      </c>
      <c r="U21" s="369">
        <f t="shared" ref="U21:U22" si="12">I21+R21</f>
        <v>0</v>
      </c>
      <c r="V21" s="369">
        <f t="shared" ref="V21:V22" si="13">J21+S21</f>
        <v>0</v>
      </c>
      <c r="W21" s="369">
        <f t="shared" ref="W21:W22" si="14">K21+T21</f>
        <v>0</v>
      </c>
    </row>
    <row r="22" spans="1:23" x14ac:dyDescent="0.2">
      <c r="A22" s="113">
        <v>7</v>
      </c>
      <c r="B22" s="114" t="s">
        <v>130</v>
      </c>
      <c r="C22" s="369">
        <v>0</v>
      </c>
      <c r="D22" s="369">
        <v>0</v>
      </c>
      <c r="E22" s="369">
        <v>0</v>
      </c>
      <c r="F22" s="369">
        <v>0</v>
      </c>
      <c r="G22" s="369">
        <v>0</v>
      </c>
      <c r="H22" s="369">
        <v>0</v>
      </c>
      <c r="I22" s="369">
        <f>C22+F22</f>
        <v>0</v>
      </c>
      <c r="J22" s="369">
        <f t="shared" si="9"/>
        <v>0</v>
      </c>
      <c r="K22" s="369">
        <f t="shared" ref="K22" si="15">E22+H22</f>
        <v>0</v>
      </c>
      <c r="L22" s="369">
        <v>1321.4</v>
      </c>
      <c r="M22" s="369">
        <v>0</v>
      </c>
      <c r="N22" s="369">
        <v>0</v>
      </c>
      <c r="O22" s="369">
        <v>0</v>
      </c>
      <c r="P22" s="369">
        <v>0</v>
      </c>
      <c r="Q22" s="369">
        <v>0</v>
      </c>
      <c r="R22" s="369">
        <f>L22+O22</f>
        <v>1321.4</v>
      </c>
      <c r="S22" s="369">
        <f t="shared" si="10"/>
        <v>0</v>
      </c>
      <c r="T22" s="369">
        <f t="shared" si="11"/>
        <v>0</v>
      </c>
      <c r="U22" s="369">
        <f t="shared" si="12"/>
        <v>1321.4</v>
      </c>
      <c r="V22" s="369">
        <f t="shared" si="13"/>
        <v>0</v>
      </c>
      <c r="W22" s="369">
        <f t="shared" si="14"/>
        <v>0</v>
      </c>
    </row>
    <row r="23" spans="1:23" x14ac:dyDescent="0.2">
      <c r="A23" s="113" t="s">
        <v>16</v>
      </c>
      <c r="B23" s="114"/>
      <c r="C23" s="370">
        <f t="shared" ref="C23:W23" si="16">SUM(C15:C22)</f>
        <v>7468.7013976004991</v>
      </c>
      <c r="D23" s="370">
        <f t="shared" si="16"/>
        <v>1636.63714125</v>
      </c>
      <c r="E23" s="370">
        <f t="shared" si="16"/>
        <v>854.54280601799996</v>
      </c>
      <c r="F23" s="370">
        <f t="shared" si="16"/>
        <v>4151.9729664224997</v>
      </c>
      <c r="G23" s="370">
        <f t="shared" si="16"/>
        <v>1089.4135617187499</v>
      </c>
      <c r="H23" s="370">
        <f t="shared" si="16"/>
        <v>568.81913435874992</v>
      </c>
      <c r="I23" s="370">
        <f>SUM(I15:I22)</f>
        <v>11620.674364023</v>
      </c>
      <c r="J23" s="370">
        <f t="shared" si="16"/>
        <v>2726.0507029687496</v>
      </c>
      <c r="K23" s="370">
        <f t="shared" si="16"/>
        <v>1423.3619403767498</v>
      </c>
      <c r="L23" s="370">
        <f t="shared" si="16"/>
        <v>7568.6566227117492</v>
      </c>
      <c r="M23" s="370">
        <f t="shared" si="16"/>
        <v>1349.84284734375</v>
      </c>
      <c r="N23" s="370">
        <f t="shared" si="16"/>
        <v>704.79794535974997</v>
      </c>
      <c r="O23" s="370">
        <f t="shared" si="16"/>
        <v>3425.8180130504998</v>
      </c>
      <c r="P23" s="370">
        <f t="shared" si="16"/>
        <v>898.88172046875013</v>
      </c>
      <c r="Q23" s="370">
        <f t="shared" si="16"/>
        <v>469.33610898075</v>
      </c>
      <c r="R23" s="370">
        <f t="shared" si="16"/>
        <v>10994.47463576225</v>
      </c>
      <c r="S23" s="370">
        <f t="shared" si="16"/>
        <v>2248.7245678125</v>
      </c>
      <c r="T23" s="370">
        <f t="shared" si="16"/>
        <v>1174.1340543404999</v>
      </c>
      <c r="U23" s="370">
        <f t="shared" si="16"/>
        <v>22615.148999785251</v>
      </c>
      <c r="V23" s="370">
        <f t="shared" si="16"/>
        <v>4974.7752707812506</v>
      </c>
      <c r="W23" s="370">
        <f t="shared" si="16"/>
        <v>2597.4959947172497</v>
      </c>
    </row>
    <row r="24" spans="1:23" x14ac:dyDescent="0.2">
      <c r="A24" s="278"/>
      <c r="B24" s="278"/>
    </row>
    <row r="25" spans="1:23" x14ac:dyDescent="0.2">
      <c r="U25" s="515"/>
    </row>
    <row r="27" spans="1:23" x14ac:dyDescent="0.2">
      <c r="D27" s="276" t="s">
        <v>970</v>
      </c>
    </row>
    <row r="29" spans="1:23" ht="15.75" x14ac:dyDescent="0.25">
      <c r="R29" s="618" t="s">
        <v>868</v>
      </c>
      <c r="S29" s="618"/>
      <c r="T29" s="618"/>
      <c r="U29" s="618"/>
      <c r="V29" s="618"/>
      <c r="W29" s="618"/>
    </row>
    <row r="30" spans="1:23" ht="15.75" x14ac:dyDescent="0.25">
      <c r="R30" s="618" t="s">
        <v>869</v>
      </c>
      <c r="S30" s="618"/>
      <c r="T30" s="618"/>
      <c r="U30" s="618"/>
      <c r="V30" s="618"/>
      <c r="W30" s="618"/>
    </row>
  </sheetData>
  <mergeCells count="20">
    <mergeCell ref="R29:W29"/>
    <mergeCell ref="R30:W30"/>
    <mergeCell ref="A20:B20"/>
    <mergeCell ref="A14:B14"/>
    <mergeCell ref="O1:U1"/>
    <mergeCell ref="B4:U4"/>
    <mergeCell ref="B6:U6"/>
    <mergeCell ref="A8:B8"/>
    <mergeCell ref="C11:E11"/>
    <mergeCell ref="F11:H11"/>
    <mergeCell ref="I11:K11"/>
    <mergeCell ref="L11:N11"/>
    <mergeCell ref="L10:T10"/>
    <mergeCell ref="U10:W11"/>
    <mergeCell ref="R11:T11"/>
    <mergeCell ref="O11:Q11"/>
    <mergeCell ref="V9:W9"/>
    <mergeCell ref="A10:A11"/>
    <mergeCell ref="B10:B11"/>
    <mergeCell ref="C10:K10"/>
  </mergeCells>
  <printOptions horizontalCentered="1"/>
  <pageMargins left="0.4" right="0.44" top="0.54" bottom="0" header="0.31496062992125984" footer="0.31496062992125984"/>
  <pageSetup paperSize="9" scale="72" orientation="landscape" r:id="rId1"/>
  <colBreaks count="1" manualBreakCount="1">
    <brk id="23" max="1048575" man="1"/>
  </colBreak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opLeftCell="A11" zoomScaleSheetLayoutView="78" workbookViewId="0">
      <selection activeCell="M46" sqref="M46"/>
    </sheetView>
  </sheetViews>
  <sheetFormatPr defaultColWidth="9.140625" defaultRowHeight="12.75" x14ac:dyDescent="0.2"/>
  <cols>
    <col min="1" max="1" width="7.42578125" style="226" customWidth="1"/>
    <col min="2" max="2" width="17.140625" style="226" customWidth="1"/>
    <col min="3" max="3" width="11" style="226" customWidth="1"/>
    <col min="4" max="4" width="10" style="226" customWidth="1"/>
    <col min="5" max="5" width="11.85546875" style="226" customWidth="1"/>
    <col min="6" max="6" width="12.140625" style="226" customWidth="1"/>
    <col min="7" max="7" width="13.28515625" style="226" customWidth="1"/>
    <col min="8" max="8" width="14.5703125" style="226" customWidth="1"/>
    <col min="9" max="9" width="12.7109375" style="226" customWidth="1"/>
    <col min="10" max="10" width="14" style="226" customWidth="1"/>
    <col min="11" max="11" width="10.85546875" style="226" customWidth="1"/>
    <col min="12" max="12" width="10.7109375" style="226" customWidth="1"/>
    <col min="13" max="16384" width="9.140625" style="226"/>
  </cols>
  <sheetData>
    <row r="1" spans="1:16" x14ac:dyDescent="0.2">
      <c r="E1" s="922"/>
      <c r="F1" s="922"/>
      <c r="G1" s="922"/>
      <c r="H1" s="922"/>
      <c r="I1" s="922"/>
      <c r="J1" s="161" t="s">
        <v>768</v>
      </c>
    </row>
    <row r="2" spans="1:16" ht="15" x14ac:dyDescent="0.2">
      <c r="A2" s="923" t="s">
        <v>0</v>
      </c>
      <c r="B2" s="923"/>
      <c r="C2" s="923"/>
      <c r="D2" s="923"/>
      <c r="E2" s="923"/>
      <c r="F2" s="923"/>
      <c r="G2" s="923"/>
      <c r="H2" s="923"/>
      <c r="I2" s="923"/>
      <c r="J2" s="923"/>
    </row>
    <row r="3" spans="1:16" ht="20.25" x14ac:dyDescent="0.3">
      <c r="A3" s="620" t="s">
        <v>646</v>
      </c>
      <c r="B3" s="620"/>
      <c r="C3" s="620"/>
      <c r="D3" s="620"/>
      <c r="E3" s="620"/>
      <c r="F3" s="620"/>
      <c r="G3" s="620"/>
      <c r="H3" s="620"/>
      <c r="I3" s="620"/>
      <c r="J3" s="620"/>
    </row>
    <row r="4" spans="1:16" ht="14.25" customHeight="1" x14ac:dyDescent="0.2"/>
    <row r="5" spans="1:16" ht="19.5" customHeight="1" x14ac:dyDescent="0.25">
      <c r="A5" s="926" t="s">
        <v>769</v>
      </c>
      <c r="B5" s="926"/>
      <c r="C5" s="926"/>
      <c r="D5" s="926"/>
      <c r="E5" s="926"/>
      <c r="F5" s="926"/>
      <c r="G5" s="926"/>
      <c r="H5" s="926"/>
      <c r="I5" s="926"/>
      <c r="J5" s="926"/>
      <c r="K5" s="926"/>
      <c r="L5" s="926"/>
    </row>
    <row r="6" spans="1:16" ht="13.5" customHeight="1" x14ac:dyDescent="0.2">
      <c r="A6" s="224"/>
      <c r="B6" s="224"/>
      <c r="C6" s="224"/>
      <c r="D6" s="224"/>
      <c r="E6" s="224"/>
      <c r="F6" s="224"/>
      <c r="G6" s="224"/>
      <c r="H6" s="224"/>
      <c r="I6" s="224"/>
      <c r="J6" s="224"/>
    </row>
    <row r="7" spans="1:16" ht="0.75" customHeight="1" x14ac:dyDescent="0.2"/>
    <row r="8" spans="1:16" x14ac:dyDescent="0.2">
      <c r="A8" s="924" t="s">
        <v>886</v>
      </c>
      <c r="B8" s="924"/>
      <c r="C8" s="225"/>
      <c r="H8" s="925" t="s">
        <v>656</v>
      </c>
      <c r="I8" s="925"/>
      <c r="J8" s="925"/>
    </row>
    <row r="9" spans="1:16" x14ac:dyDescent="0.2">
      <c r="A9" s="782" t="s">
        <v>2</v>
      </c>
      <c r="B9" s="782" t="s">
        <v>33</v>
      </c>
      <c r="C9" s="928" t="s">
        <v>770</v>
      </c>
      <c r="D9" s="928"/>
      <c r="E9" s="928" t="s">
        <v>125</v>
      </c>
      <c r="F9" s="928"/>
      <c r="G9" s="928" t="s">
        <v>771</v>
      </c>
      <c r="H9" s="928"/>
      <c r="I9" s="928" t="s">
        <v>126</v>
      </c>
      <c r="J9" s="928"/>
      <c r="K9" s="928" t="s">
        <v>127</v>
      </c>
      <c r="L9" s="928"/>
      <c r="O9" s="162"/>
      <c r="P9" s="163"/>
    </row>
    <row r="10" spans="1:16" ht="53.25" customHeight="1" x14ac:dyDescent="0.2">
      <c r="A10" s="782"/>
      <c r="B10" s="782"/>
      <c r="C10" s="210" t="s">
        <v>772</v>
      </c>
      <c r="D10" s="210" t="s">
        <v>773</v>
      </c>
      <c r="E10" s="210" t="s">
        <v>774</v>
      </c>
      <c r="F10" s="210" t="s">
        <v>775</v>
      </c>
      <c r="G10" s="210" t="s">
        <v>774</v>
      </c>
      <c r="H10" s="210" t="s">
        <v>775</v>
      </c>
      <c r="I10" s="210" t="s">
        <v>772</v>
      </c>
      <c r="J10" s="210" t="s">
        <v>773</v>
      </c>
      <c r="K10" s="210" t="s">
        <v>772</v>
      </c>
      <c r="L10" s="210" t="s">
        <v>773</v>
      </c>
    </row>
    <row r="11" spans="1:16" x14ac:dyDescent="0.2">
      <c r="A11" s="210">
        <v>1</v>
      </c>
      <c r="B11" s="210">
        <v>2</v>
      </c>
      <c r="C11" s="210">
        <v>3</v>
      </c>
      <c r="D11" s="210">
        <v>4</v>
      </c>
      <c r="E11" s="210">
        <v>5</v>
      </c>
      <c r="F11" s="210">
        <v>6</v>
      </c>
      <c r="G11" s="210">
        <v>7</v>
      </c>
      <c r="H11" s="210">
        <v>8</v>
      </c>
      <c r="I11" s="210">
        <v>9</v>
      </c>
      <c r="J11" s="210">
        <v>10</v>
      </c>
      <c r="K11" s="210">
        <v>11</v>
      </c>
      <c r="L11" s="210">
        <v>12</v>
      </c>
    </row>
    <row r="12" spans="1:16" x14ac:dyDescent="0.2">
      <c r="A12" s="235">
        <v>1</v>
      </c>
      <c r="B12" s="235" t="s">
        <v>844</v>
      </c>
      <c r="C12" s="929" t="s">
        <v>849</v>
      </c>
      <c r="D12" s="930"/>
      <c r="E12" s="930"/>
      <c r="F12" s="930"/>
      <c r="G12" s="930"/>
      <c r="H12" s="930"/>
      <c r="I12" s="930"/>
      <c r="J12" s="930"/>
      <c r="K12" s="930"/>
      <c r="L12" s="931"/>
    </row>
    <row r="13" spans="1:16" x14ac:dyDescent="0.2">
      <c r="A13" s="235">
        <f>A12+1</f>
        <v>2</v>
      </c>
      <c r="B13" s="235" t="s">
        <v>809</v>
      </c>
      <c r="C13" s="932"/>
      <c r="D13" s="933"/>
      <c r="E13" s="933"/>
      <c r="F13" s="933"/>
      <c r="G13" s="933"/>
      <c r="H13" s="933"/>
      <c r="I13" s="933"/>
      <c r="J13" s="933"/>
      <c r="K13" s="933"/>
      <c r="L13" s="934"/>
    </row>
    <row r="14" spans="1:16" x14ac:dyDescent="0.2">
      <c r="A14" s="235">
        <f t="shared" ref="A14:A42" si="0">A13+1</f>
        <v>3</v>
      </c>
      <c r="B14" s="235" t="s">
        <v>845</v>
      </c>
      <c r="C14" s="932"/>
      <c r="D14" s="933"/>
      <c r="E14" s="933"/>
      <c r="F14" s="933"/>
      <c r="G14" s="933"/>
      <c r="H14" s="933"/>
      <c r="I14" s="933"/>
      <c r="J14" s="933"/>
      <c r="K14" s="933"/>
      <c r="L14" s="934"/>
    </row>
    <row r="15" spans="1:16" x14ac:dyDescent="0.2">
      <c r="A15" s="235">
        <f t="shared" si="0"/>
        <v>4</v>
      </c>
      <c r="B15" s="235" t="s">
        <v>810</v>
      </c>
      <c r="C15" s="932"/>
      <c r="D15" s="933"/>
      <c r="E15" s="933"/>
      <c r="F15" s="933"/>
      <c r="G15" s="933"/>
      <c r="H15" s="933"/>
      <c r="I15" s="933"/>
      <c r="J15" s="933"/>
      <c r="K15" s="933"/>
      <c r="L15" s="934"/>
    </row>
    <row r="16" spans="1:16" x14ac:dyDescent="0.2">
      <c r="A16" s="235">
        <f t="shared" si="0"/>
        <v>5</v>
      </c>
      <c r="B16" s="235" t="s">
        <v>811</v>
      </c>
      <c r="C16" s="932"/>
      <c r="D16" s="933"/>
      <c r="E16" s="933"/>
      <c r="F16" s="933"/>
      <c r="G16" s="933"/>
      <c r="H16" s="933"/>
      <c r="I16" s="933"/>
      <c r="J16" s="933"/>
      <c r="K16" s="933"/>
      <c r="L16" s="934"/>
    </row>
    <row r="17" spans="1:12" x14ac:dyDescent="0.2">
      <c r="A17" s="235">
        <f t="shared" si="0"/>
        <v>6</v>
      </c>
      <c r="B17" s="235" t="s">
        <v>812</v>
      </c>
      <c r="C17" s="932"/>
      <c r="D17" s="933"/>
      <c r="E17" s="933"/>
      <c r="F17" s="933"/>
      <c r="G17" s="933"/>
      <c r="H17" s="933"/>
      <c r="I17" s="933"/>
      <c r="J17" s="933"/>
      <c r="K17" s="933"/>
      <c r="L17" s="934"/>
    </row>
    <row r="18" spans="1:12" x14ac:dyDescent="0.2">
      <c r="A18" s="235">
        <f t="shared" si="0"/>
        <v>7</v>
      </c>
      <c r="B18" s="235" t="s">
        <v>813</v>
      </c>
      <c r="C18" s="932"/>
      <c r="D18" s="933"/>
      <c r="E18" s="933"/>
      <c r="F18" s="933"/>
      <c r="G18" s="933"/>
      <c r="H18" s="933"/>
      <c r="I18" s="933"/>
      <c r="J18" s="933"/>
      <c r="K18" s="933"/>
      <c r="L18" s="934"/>
    </row>
    <row r="19" spans="1:12" x14ac:dyDescent="0.2">
      <c r="A19" s="235">
        <f t="shared" si="0"/>
        <v>8</v>
      </c>
      <c r="B19" s="235" t="s">
        <v>814</v>
      </c>
      <c r="C19" s="932"/>
      <c r="D19" s="933"/>
      <c r="E19" s="933"/>
      <c r="F19" s="933"/>
      <c r="G19" s="933"/>
      <c r="H19" s="933"/>
      <c r="I19" s="933"/>
      <c r="J19" s="933"/>
      <c r="K19" s="933"/>
      <c r="L19" s="934"/>
    </row>
    <row r="20" spans="1:12" x14ac:dyDescent="0.2">
      <c r="A20" s="235">
        <f t="shared" si="0"/>
        <v>9</v>
      </c>
      <c r="B20" s="235" t="s">
        <v>815</v>
      </c>
      <c r="C20" s="932"/>
      <c r="D20" s="933"/>
      <c r="E20" s="933"/>
      <c r="F20" s="933"/>
      <c r="G20" s="933"/>
      <c r="H20" s="933"/>
      <c r="I20" s="933"/>
      <c r="J20" s="933"/>
      <c r="K20" s="933"/>
      <c r="L20" s="934"/>
    </row>
    <row r="21" spans="1:12" x14ac:dyDescent="0.2">
      <c r="A21" s="235">
        <f t="shared" si="0"/>
        <v>10</v>
      </c>
      <c r="B21" s="235" t="s">
        <v>816</v>
      </c>
      <c r="C21" s="932"/>
      <c r="D21" s="933"/>
      <c r="E21" s="933"/>
      <c r="F21" s="933"/>
      <c r="G21" s="933"/>
      <c r="H21" s="933"/>
      <c r="I21" s="933"/>
      <c r="J21" s="933"/>
      <c r="K21" s="933"/>
      <c r="L21" s="934"/>
    </row>
    <row r="22" spans="1:12" x14ac:dyDescent="0.2">
      <c r="A22" s="235">
        <f t="shared" si="0"/>
        <v>11</v>
      </c>
      <c r="B22" s="235" t="s">
        <v>846</v>
      </c>
      <c r="C22" s="932"/>
      <c r="D22" s="933"/>
      <c r="E22" s="933"/>
      <c r="F22" s="933"/>
      <c r="G22" s="933"/>
      <c r="H22" s="933"/>
      <c r="I22" s="933"/>
      <c r="J22" s="933"/>
      <c r="K22" s="933"/>
      <c r="L22" s="934"/>
    </row>
    <row r="23" spans="1:12" x14ac:dyDescent="0.2">
      <c r="A23" s="235">
        <f t="shared" si="0"/>
        <v>12</v>
      </c>
      <c r="B23" s="235" t="s">
        <v>817</v>
      </c>
      <c r="C23" s="932"/>
      <c r="D23" s="933"/>
      <c r="E23" s="933"/>
      <c r="F23" s="933"/>
      <c r="G23" s="933"/>
      <c r="H23" s="933"/>
      <c r="I23" s="933"/>
      <c r="J23" s="933"/>
      <c r="K23" s="933"/>
      <c r="L23" s="934"/>
    </row>
    <row r="24" spans="1:12" ht="25.5" x14ac:dyDescent="0.2">
      <c r="A24" s="235">
        <f t="shared" si="0"/>
        <v>13</v>
      </c>
      <c r="B24" s="235" t="s">
        <v>818</v>
      </c>
      <c r="C24" s="932"/>
      <c r="D24" s="933"/>
      <c r="E24" s="933"/>
      <c r="F24" s="933"/>
      <c r="G24" s="933"/>
      <c r="H24" s="933"/>
      <c r="I24" s="933"/>
      <c r="J24" s="933"/>
      <c r="K24" s="933"/>
      <c r="L24" s="934"/>
    </row>
    <row r="25" spans="1:12" x14ac:dyDescent="0.2">
      <c r="A25" s="235">
        <f t="shared" si="0"/>
        <v>14</v>
      </c>
      <c r="B25" s="235" t="s">
        <v>847</v>
      </c>
      <c r="C25" s="932"/>
      <c r="D25" s="933"/>
      <c r="E25" s="933"/>
      <c r="F25" s="933"/>
      <c r="G25" s="933"/>
      <c r="H25" s="933"/>
      <c r="I25" s="933"/>
      <c r="J25" s="933"/>
      <c r="K25" s="933"/>
      <c r="L25" s="934"/>
    </row>
    <row r="26" spans="1:12" x14ac:dyDescent="0.2">
      <c r="A26" s="235">
        <f t="shared" si="0"/>
        <v>15</v>
      </c>
      <c r="B26" s="235" t="s">
        <v>819</v>
      </c>
      <c r="C26" s="932"/>
      <c r="D26" s="933"/>
      <c r="E26" s="933"/>
      <c r="F26" s="933"/>
      <c r="G26" s="933"/>
      <c r="H26" s="933"/>
      <c r="I26" s="933"/>
      <c r="J26" s="933"/>
      <c r="K26" s="933"/>
      <c r="L26" s="934"/>
    </row>
    <row r="27" spans="1:12" x14ac:dyDescent="0.2">
      <c r="A27" s="235">
        <f t="shared" si="0"/>
        <v>16</v>
      </c>
      <c r="B27" s="235" t="s">
        <v>820</v>
      </c>
      <c r="C27" s="932"/>
      <c r="D27" s="933"/>
      <c r="E27" s="933"/>
      <c r="F27" s="933"/>
      <c r="G27" s="933"/>
      <c r="H27" s="933"/>
      <c r="I27" s="933"/>
      <c r="J27" s="933"/>
      <c r="K27" s="933"/>
      <c r="L27" s="934"/>
    </row>
    <row r="28" spans="1:12" x14ac:dyDescent="0.2">
      <c r="A28" s="235">
        <f t="shared" si="0"/>
        <v>17</v>
      </c>
      <c r="B28" s="235" t="s">
        <v>821</v>
      </c>
      <c r="C28" s="932"/>
      <c r="D28" s="933"/>
      <c r="E28" s="933"/>
      <c r="F28" s="933"/>
      <c r="G28" s="933"/>
      <c r="H28" s="933"/>
      <c r="I28" s="933"/>
      <c r="J28" s="933"/>
      <c r="K28" s="933"/>
      <c r="L28" s="934"/>
    </row>
    <row r="29" spans="1:12" x14ac:dyDescent="0.2">
      <c r="A29" s="235">
        <f t="shared" si="0"/>
        <v>18</v>
      </c>
      <c r="B29" s="235" t="s">
        <v>822</v>
      </c>
      <c r="C29" s="932"/>
      <c r="D29" s="933"/>
      <c r="E29" s="933"/>
      <c r="F29" s="933"/>
      <c r="G29" s="933"/>
      <c r="H29" s="933"/>
      <c r="I29" s="933"/>
      <c r="J29" s="933"/>
      <c r="K29" s="933"/>
      <c r="L29" s="934"/>
    </row>
    <row r="30" spans="1:12" x14ac:dyDescent="0.2">
      <c r="A30" s="235">
        <f t="shared" si="0"/>
        <v>19</v>
      </c>
      <c r="B30" s="235" t="s">
        <v>848</v>
      </c>
      <c r="C30" s="932"/>
      <c r="D30" s="933"/>
      <c r="E30" s="933"/>
      <c r="F30" s="933"/>
      <c r="G30" s="933"/>
      <c r="H30" s="933"/>
      <c r="I30" s="933"/>
      <c r="J30" s="933"/>
      <c r="K30" s="933"/>
      <c r="L30" s="934"/>
    </row>
    <row r="31" spans="1:12" x14ac:dyDescent="0.2">
      <c r="A31" s="235">
        <f t="shared" si="0"/>
        <v>20</v>
      </c>
      <c r="B31" s="235" t="s">
        <v>823</v>
      </c>
      <c r="C31" s="932"/>
      <c r="D31" s="933"/>
      <c r="E31" s="933"/>
      <c r="F31" s="933"/>
      <c r="G31" s="933"/>
      <c r="H31" s="933"/>
      <c r="I31" s="933"/>
      <c r="J31" s="933"/>
      <c r="K31" s="933"/>
      <c r="L31" s="934"/>
    </row>
    <row r="32" spans="1:12" x14ac:dyDescent="0.2">
      <c r="A32" s="235">
        <f t="shared" si="0"/>
        <v>21</v>
      </c>
      <c r="B32" s="235" t="s">
        <v>824</v>
      </c>
      <c r="C32" s="932"/>
      <c r="D32" s="933"/>
      <c r="E32" s="933"/>
      <c r="F32" s="933"/>
      <c r="G32" s="933"/>
      <c r="H32" s="933"/>
      <c r="I32" s="933"/>
      <c r="J32" s="933"/>
      <c r="K32" s="933"/>
      <c r="L32" s="934"/>
    </row>
    <row r="33" spans="1:12" x14ac:dyDescent="0.2">
      <c r="A33" s="235">
        <f t="shared" si="0"/>
        <v>22</v>
      </c>
      <c r="B33" s="235" t="s">
        <v>825</v>
      </c>
      <c r="C33" s="932"/>
      <c r="D33" s="933"/>
      <c r="E33" s="933"/>
      <c r="F33" s="933"/>
      <c r="G33" s="933"/>
      <c r="H33" s="933"/>
      <c r="I33" s="933"/>
      <c r="J33" s="933"/>
      <c r="K33" s="933"/>
      <c r="L33" s="934"/>
    </row>
    <row r="34" spans="1:12" x14ac:dyDescent="0.2">
      <c r="A34" s="235">
        <f t="shared" si="0"/>
        <v>23</v>
      </c>
      <c r="B34" s="235" t="s">
        <v>826</v>
      </c>
      <c r="C34" s="932"/>
      <c r="D34" s="933"/>
      <c r="E34" s="933"/>
      <c r="F34" s="933"/>
      <c r="G34" s="933"/>
      <c r="H34" s="933"/>
      <c r="I34" s="933"/>
      <c r="J34" s="933"/>
      <c r="K34" s="933"/>
      <c r="L34" s="934"/>
    </row>
    <row r="35" spans="1:12" x14ac:dyDescent="0.2">
      <c r="A35" s="235">
        <f t="shared" si="0"/>
        <v>24</v>
      </c>
      <c r="B35" s="235" t="s">
        <v>827</v>
      </c>
      <c r="C35" s="932"/>
      <c r="D35" s="933"/>
      <c r="E35" s="933"/>
      <c r="F35" s="933"/>
      <c r="G35" s="933"/>
      <c r="H35" s="933"/>
      <c r="I35" s="933"/>
      <c r="J35" s="933"/>
      <c r="K35" s="933"/>
      <c r="L35" s="934"/>
    </row>
    <row r="36" spans="1:12" x14ac:dyDescent="0.2">
      <c r="A36" s="235">
        <f t="shared" si="0"/>
        <v>25</v>
      </c>
      <c r="B36" s="235" t="s">
        <v>828</v>
      </c>
      <c r="C36" s="932"/>
      <c r="D36" s="933"/>
      <c r="E36" s="933"/>
      <c r="F36" s="933"/>
      <c r="G36" s="933"/>
      <c r="H36" s="933"/>
      <c r="I36" s="933"/>
      <c r="J36" s="933"/>
      <c r="K36" s="933"/>
      <c r="L36" s="934"/>
    </row>
    <row r="37" spans="1:12" x14ac:dyDescent="0.2">
      <c r="A37" s="235">
        <f t="shared" si="0"/>
        <v>26</v>
      </c>
      <c r="B37" s="235" t="s">
        <v>829</v>
      </c>
      <c r="C37" s="932"/>
      <c r="D37" s="933"/>
      <c r="E37" s="933"/>
      <c r="F37" s="933"/>
      <c r="G37" s="933"/>
      <c r="H37" s="933"/>
      <c r="I37" s="933"/>
      <c r="J37" s="933"/>
      <c r="K37" s="933"/>
      <c r="L37" s="934"/>
    </row>
    <row r="38" spans="1:12" x14ac:dyDescent="0.2">
      <c r="A38" s="235">
        <f t="shared" si="0"/>
        <v>27</v>
      </c>
      <c r="B38" s="235" t="s">
        <v>830</v>
      </c>
      <c r="C38" s="932"/>
      <c r="D38" s="933"/>
      <c r="E38" s="933"/>
      <c r="F38" s="933"/>
      <c r="G38" s="933"/>
      <c r="H38" s="933"/>
      <c r="I38" s="933"/>
      <c r="J38" s="933"/>
      <c r="K38" s="933"/>
      <c r="L38" s="934"/>
    </row>
    <row r="39" spans="1:12" x14ac:dyDescent="0.2">
      <c r="A39" s="235">
        <f t="shared" si="0"/>
        <v>28</v>
      </c>
      <c r="B39" s="168" t="s">
        <v>831</v>
      </c>
      <c r="C39" s="932"/>
      <c r="D39" s="933"/>
      <c r="E39" s="933"/>
      <c r="F39" s="933"/>
      <c r="G39" s="933"/>
      <c r="H39" s="933"/>
      <c r="I39" s="933"/>
      <c r="J39" s="933"/>
      <c r="K39" s="933"/>
      <c r="L39" s="934"/>
    </row>
    <row r="40" spans="1:12" x14ac:dyDescent="0.2">
      <c r="A40" s="235">
        <f t="shared" si="0"/>
        <v>29</v>
      </c>
      <c r="B40" s="168" t="s">
        <v>832</v>
      </c>
      <c r="C40" s="932"/>
      <c r="D40" s="933"/>
      <c r="E40" s="933"/>
      <c r="F40" s="933"/>
      <c r="G40" s="933"/>
      <c r="H40" s="933"/>
      <c r="I40" s="933"/>
      <c r="J40" s="933"/>
      <c r="K40" s="933"/>
      <c r="L40" s="934"/>
    </row>
    <row r="41" spans="1:12" x14ac:dyDescent="0.2">
      <c r="A41" s="235">
        <f t="shared" si="0"/>
        <v>30</v>
      </c>
      <c r="B41" s="168" t="s">
        <v>833</v>
      </c>
      <c r="C41" s="932"/>
      <c r="D41" s="933"/>
      <c r="E41" s="933"/>
      <c r="F41" s="933"/>
      <c r="G41" s="933"/>
      <c r="H41" s="933"/>
      <c r="I41" s="933"/>
      <c r="J41" s="933"/>
      <c r="K41" s="933"/>
      <c r="L41" s="934"/>
    </row>
    <row r="42" spans="1:12" x14ac:dyDescent="0.2">
      <c r="A42" s="235">
        <f t="shared" si="0"/>
        <v>31</v>
      </c>
      <c r="B42" s="168" t="s">
        <v>834</v>
      </c>
      <c r="C42" s="932"/>
      <c r="D42" s="933"/>
      <c r="E42" s="933"/>
      <c r="F42" s="933"/>
      <c r="G42" s="933"/>
      <c r="H42" s="933"/>
      <c r="I42" s="933"/>
      <c r="J42" s="933"/>
      <c r="K42" s="933"/>
      <c r="L42" s="934"/>
    </row>
    <row r="43" spans="1:12" x14ac:dyDescent="0.2">
      <c r="A43" s="176"/>
      <c r="B43" s="176" t="s">
        <v>835</v>
      </c>
      <c r="C43" s="935"/>
      <c r="D43" s="936"/>
      <c r="E43" s="936"/>
      <c r="F43" s="936"/>
      <c r="G43" s="936"/>
      <c r="H43" s="936"/>
      <c r="I43" s="936"/>
      <c r="J43" s="936"/>
      <c r="K43" s="936"/>
      <c r="L43" s="937"/>
    </row>
    <row r="44" spans="1:12" x14ac:dyDescent="0.2">
      <c r="A44" s="57"/>
      <c r="B44" s="73"/>
      <c r="C44" s="73"/>
      <c r="D44" s="163"/>
      <c r="E44" s="163"/>
      <c r="F44" s="163"/>
      <c r="G44" s="163"/>
      <c r="H44" s="163"/>
      <c r="I44" s="163"/>
      <c r="J44" s="163"/>
    </row>
    <row r="47" spans="1:12" x14ac:dyDescent="0.2">
      <c r="A47" s="927"/>
      <c r="B47" s="927"/>
      <c r="C47" s="927"/>
      <c r="D47" s="927"/>
      <c r="E47" s="927"/>
      <c r="F47" s="927"/>
      <c r="G47" s="927"/>
      <c r="H47" s="927"/>
      <c r="I47" s="927"/>
      <c r="J47" s="927"/>
    </row>
    <row r="49" spans="8:12" ht="15.75" x14ac:dyDescent="0.25">
      <c r="H49" s="618" t="s">
        <v>868</v>
      </c>
      <c r="I49" s="618"/>
      <c r="J49" s="618"/>
      <c r="K49" s="618"/>
      <c r="L49" s="618"/>
    </row>
    <row r="50" spans="8:12" ht="15.75" x14ac:dyDescent="0.25">
      <c r="H50" s="618" t="s">
        <v>869</v>
      </c>
      <c r="I50" s="618"/>
      <c r="J50" s="618"/>
      <c r="K50" s="618"/>
      <c r="L50" s="618"/>
    </row>
  </sheetData>
  <mergeCells count="17">
    <mergeCell ref="H49:L49"/>
    <mergeCell ref="H50:L50"/>
    <mergeCell ref="A47:J47"/>
    <mergeCell ref="A9:A10"/>
    <mergeCell ref="B9:B10"/>
    <mergeCell ref="C9:D9"/>
    <mergeCell ref="E9:F9"/>
    <mergeCell ref="G9:H9"/>
    <mergeCell ref="I9:J9"/>
    <mergeCell ref="K9:L9"/>
    <mergeCell ref="C12:L43"/>
    <mergeCell ref="E1:I1"/>
    <mergeCell ref="A2:J2"/>
    <mergeCell ref="A3:J3"/>
    <mergeCell ref="A8:B8"/>
    <mergeCell ref="H8:J8"/>
    <mergeCell ref="A5:L5"/>
  </mergeCells>
  <printOptions horizontalCentered="1"/>
  <pageMargins left="0.41" right="0.47" top="0.38" bottom="0" header="0.31496062992125984" footer="0.31496062992125984"/>
  <pageSetup paperSize="9" scale="83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opLeftCell="A10" zoomScaleSheetLayoutView="78" workbookViewId="0">
      <selection activeCell="M46" sqref="M46"/>
    </sheetView>
  </sheetViews>
  <sheetFormatPr defaultColWidth="9.140625" defaultRowHeight="12.75" x14ac:dyDescent="0.2"/>
  <cols>
    <col min="1" max="1" width="7.42578125" style="226" customWidth="1"/>
    <col min="2" max="2" width="17.140625" style="226" customWidth="1"/>
    <col min="3" max="3" width="11" style="226" customWidth="1"/>
    <col min="4" max="4" width="10" style="226" customWidth="1"/>
    <col min="5" max="5" width="11.85546875" style="226" customWidth="1"/>
    <col min="6" max="6" width="12.140625" style="226" customWidth="1"/>
    <col min="7" max="7" width="13.28515625" style="226" customWidth="1"/>
    <col min="8" max="8" width="14.5703125" style="226" customWidth="1"/>
    <col min="9" max="9" width="12" style="226" customWidth="1"/>
    <col min="10" max="10" width="13.140625" style="226" customWidth="1"/>
    <col min="11" max="11" width="10.85546875" style="226" customWidth="1"/>
    <col min="12" max="12" width="10.7109375" style="226" customWidth="1"/>
    <col min="13" max="16384" width="9.140625" style="226"/>
  </cols>
  <sheetData>
    <row r="1" spans="1:16" x14ac:dyDescent="0.2">
      <c r="E1" s="922"/>
      <c r="F1" s="922"/>
      <c r="G1" s="922"/>
      <c r="H1" s="922"/>
      <c r="I1" s="922"/>
      <c r="J1" s="161" t="s">
        <v>776</v>
      </c>
    </row>
    <row r="2" spans="1:16" ht="15" x14ac:dyDescent="0.2">
      <c r="A2" s="923" t="s">
        <v>0</v>
      </c>
      <c r="B2" s="923"/>
      <c r="C2" s="923"/>
      <c r="D2" s="923"/>
      <c r="E2" s="923"/>
      <c r="F2" s="923"/>
      <c r="G2" s="923"/>
      <c r="H2" s="923"/>
      <c r="I2" s="923"/>
      <c r="J2" s="923"/>
    </row>
    <row r="3" spans="1:16" ht="20.25" x14ac:dyDescent="0.3">
      <c r="A3" s="620" t="s">
        <v>646</v>
      </c>
      <c r="B3" s="620"/>
      <c r="C3" s="620"/>
      <c r="D3" s="620"/>
      <c r="E3" s="620"/>
      <c r="F3" s="620"/>
      <c r="G3" s="620"/>
      <c r="H3" s="620"/>
      <c r="I3" s="620"/>
      <c r="J3" s="620"/>
    </row>
    <row r="4" spans="1:16" ht="14.25" customHeight="1" x14ac:dyDescent="0.2"/>
    <row r="5" spans="1:16" ht="16.5" customHeight="1" x14ac:dyDescent="0.25">
      <c r="A5" s="926" t="s">
        <v>777</v>
      </c>
      <c r="B5" s="926"/>
      <c r="C5" s="926"/>
      <c r="D5" s="926"/>
      <c r="E5" s="926"/>
      <c r="F5" s="926"/>
      <c r="G5" s="926"/>
      <c r="H5" s="926"/>
      <c r="I5" s="926"/>
      <c r="J5" s="926"/>
      <c r="K5" s="926"/>
      <c r="L5" s="926"/>
    </row>
    <row r="6" spans="1:16" ht="13.5" customHeight="1" x14ac:dyDescent="0.2">
      <c r="A6" s="224"/>
      <c r="B6" s="224"/>
      <c r="C6" s="224"/>
      <c r="D6" s="224"/>
      <c r="E6" s="224"/>
      <c r="F6" s="224"/>
      <c r="G6" s="224"/>
      <c r="H6" s="224"/>
      <c r="I6" s="224"/>
      <c r="J6" s="224"/>
    </row>
    <row r="7" spans="1:16" ht="0.75" customHeight="1" x14ac:dyDescent="0.2"/>
    <row r="8" spans="1:16" x14ac:dyDescent="0.2">
      <c r="A8" s="924" t="s">
        <v>891</v>
      </c>
      <c r="B8" s="924"/>
      <c r="C8" s="225"/>
      <c r="H8" s="925" t="s">
        <v>656</v>
      </c>
      <c r="I8" s="925"/>
      <c r="J8" s="925"/>
    </row>
    <row r="9" spans="1:16" x14ac:dyDescent="0.2">
      <c r="A9" s="782" t="s">
        <v>2</v>
      </c>
      <c r="B9" s="782" t="s">
        <v>33</v>
      </c>
      <c r="C9" s="928" t="s">
        <v>770</v>
      </c>
      <c r="D9" s="928"/>
      <c r="E9" s="928" t="s">
        <v>125</v>
      </c>
      <c r="F9" s="928"/>
      <c r="G9" s="928" t="s">
        <v>771</v>
      </c>
      <c r="H9" s="928"/>
      <c r="I9" s="928" t="s">
        <v>126</v>
      </c>
      <c r="J9" s="928"/>
      <c r="K9" s="928" t="s">
        <v>127</v>
      </c>
      <c r="L9" s="928"/>
      <c r="O9" s="162"/>
      <c r="P9" s="163"/>
    </row>
    <row r="10" spans="1:16" ht="53.25" customHeight="1" x14ac:dyDescent="0.2">
      <c r="A10" s="782"/>
      <c r="B10" s="782"/>
      <c r="C10" s="210" t="s">
        <v>772</v>
      </c>
      <c r="D10" s="210" t="s">
        <v>773</v>
      </c>
      <c r="E10" s="210" t="s">
        <v>774</v>
      </c>
      <c r="F10" s="210" t="s">
        <v>775</v>
      </c>
      <c r="G10" s="210" t="s">
        <v>774</v>
      </c>
      <c r="H10" s="210" t="s">
        <v>775</v>
      </c>
      <c r="I10" s="210" t="s">
        <v>772</v>
      </c>
      <c r="J10" s="210" t="s">
        <v>773</v>
      </c>
      <c r="K10" s="210" t="s">
        <v>772</v>
      </c>
      <c r="L10" s="210" t="s">
        <v>773</v>
      </c>
    </row>
    <row r="11" spans="1:16" x14ac:dyDescent="0.2">
      <c r="A11" s="210">
        <v>1</v>
      </c>
      <c r="B11" s="210">
        <v>2</v>
      </c>
      <c r="C11" s="210">
        <v>3</v>
      </c>
      <c r="D11" s="210">
        <v>4</v>
      </c>
      <c r="E11" s="210">
        <v>5</v>
      </c>
      <c r="F11" s="210">
        <v>6</v>
      </c>
      <c r="G11" s="210">
        <v>7</v>
      </c>
      <c r="H11" s="210">
        <v>8</v>
      </c>
      <c r="I11" s="210">
        <v>9</v>
      </c>
      <c r="J11" s="210">
        <v>10</v>
      </c>
      <c r="K11" s="210">
        <v>11</v>
      </c>
      <c r="L11" s="210">
        <v>12</v>
      </c>
    </row>
    <row r="12" spans="1:16" x14ac:dyDescent="0.2">
      <c r="A12" s="235">
        <v>1</v>
      </c>
      <c r="B12" s="235" t="s">
        <v>844</v>
      </c>
      <c r="C12" s="929" t="s">
        <v>849</v>
      </c>
      <c r="D12" s="930"/>
      <c r="E12" s="930"/>
      <c r="F12" s="930"/>
      <c r="G12" s="930"/>
      <c r="H12" s="930"/>
      <c r="I12" s="930"/>
      <c r="J12" s="930"/>
      <c r="K12" s="930"/>
      <c r="L12" s="931"/>
    </row>
    <row r="13" spans="1:16" x14ac:dyDescent="0.2">
      <c r="A13" s="235">
        <f>A12+1</f>
        <v>2</v>
      </c>
      <c r="B13" s="235" t="s">
        <v>809</v>
      </c>
      <c r="C13" s="932"/>
      <c r="D13" s="933"/>
      <c r="E13" s="933"/>
      <c r="F13" s="933"/>
      <c r="G13" s="933"/>
      <c r="H13" s="933"/>
      <c r="I13" s="933"/>
      <c r="J13" s="933"/>
      <c r="K13" s="933"/>
      <c r="L13" s="934"/>
    </row>
    <row r="14" spans="1:16" x14ac:dyDescent="0.2">
      <c r="A14" s="235">
        <f t="shared" ref="A14:A42" si="0">A13+1</f>
        <v>3</v>
      </c>
      <c r="B14" s="235" t="s">
        <v>845</v>
      </c>
      <c r="C14" s="932"/>
      <c r="D14" s="933"/>
      <c r="E14" s="933"/>
      <c r="F14" s="933"/>
      <c r="G14" s="933"/>
      <c r="H14" s="933"/>
      <c r="I14" s="933"/>
      <c r="J14" s="933"/>
      <c r="K14" s="933"/>
      <c r="L14" s="934"/>
    </row>
    <row r="15" spans="1:16" x14ac:dyDescent="0.2">
      <c r="A15" s="235">
        <f t="shared" si="0"/>
        <v>4</v>
      </c>
      <c r="B15" s="235" t="s">
        <v>810</v>
      </c>
      <c r="C15" s="932"/>
      <c r="D15" s="933"/>
      <c r="E15" s="933"/>
      <c r="F15" s="933"/>
      <c r="G15" s="933"/>
      <c r="H15" s="933"/>
      <c r="I15" s="933"/>
      <c r="J15" s="933"/>
      <c r="K15" s="933"/>
      <c r="L15" s="934"/>
    </row>
    <row r="16" spans="1:16" x14ac:dyDescent="0.2">
      <c r="A16" s="235">
        <f t="shared" si="0"/>
        <v>5</v>
      </c>
      <c r="B16" s="235" t="s">
        <v>811</v>
      </c>
      <c r="C16" s="932"/>
      <c r="D16" s="933"/>
      <c r="E16" s="933"/>
      <c r="F16" s="933"/>
      <c r="G16" s="933"/>
      <c r="H16" s="933"/>
      <c r="I16" s="933"/>
      <c r="J16" s="933"/>
      <c r="K16" s="933"/>
      <c r="L16" s="934"/>
    </row>
    <row r="17" spans="1:12" x14ac:dyDescent="0.2">
      <c r="A17" s="235">
        <f t="shared" si="0"/>
        <v>6</v>
      </c>
      <c r="B17" s="235" t="s">
        <v>812</v>
      </c>
      <c r="C17" s="932"/>
      <c r="D17" s="933"/>
      <c r="E17" s="933"/>
      <c r="F17" s="933"/>
      <c r="G17" s="933"/>
      <c r="H17" s="933"/>
      <c r="I17" s="933"/>
      <c r="J17" s="933"/>
      <c r="K17" s="933"/>
      <c r="L17" s="934"/>
    </row>
    <row r="18" spans="1:12" x14ac:dyDescent="0.2">
      <c r="A18" s="235">
        <f t="shared" si="0"/>
        <v>7</v>
      </c>
      <c r="B18" s="235" t="s">
        <v>813</v>
      </c>
      <c r="C18" s="932"/>
      <c r="D18" s="933"/>
      <c r="E18" s="933"/>
      <c r="F18" s="933"/>
      <c r="G18" s="933"/>
      <c r="H18" s="933"/>
      <c r="I18" s="933"/>
      <c r="J18" s="933"/>
      <c r="K18" s="933"/>
      <c r="L18" s="934"/>
    </row>
    <row r="19" spans="1:12" x14ac:dyDescent="0.2">
      <c r="A19" s="235">
        <f t="shared" si="0"/>
        <v>8</v>
      </c>
      <c r="B19" s="235" t="s">
        <v>814</v>
      </c>
      <c r="C19" s="932"/>
      <c r="D19" s="933"/>
      <c r="E19" s="933"/>
      <c r="F19" s="933"/>
      <c r="G19" s="933"/>
      <c r="H19" s="933"/>
      <c r="I19" s="933"/>
      <c r="J19" s="933"/>
      <c r="K19" s="933"/>
      <c r="L19" s="934"/>
    </row>
    <row r="20" spans="1:12" x14ac:dyDescent="0.2">
      <c r="A20" s="235">
        <f t="shared" si="0"/>
        <v>9</v>
      </c>
      <c r="B20" s="235" t="s">
        <v>815</v>
      </c>
      <c r="C20" s="932"/>
      <c r="D20" s="933"/>
      <c r="E20" s="933"/>
      <c r="F20" s="933"/>
      <c r="G20" s="933"/>
      <c r="H20" s="933"/>
      <c r="I20" s="933"/>
      <c r="J20" s="933"/>
      <c r="K20" s="933"/>
      <c r="L20" s="934"/>
    </row>
    <row r="21" spans="1:12" x14ac:dyDescent="0.2">
      <c r="A21" s="235">
        <f t="shared" si="0"/>
        <v>10</v>
      </c>
      <c r="B21" s="235" t="s">
        <v>816</v>
      </c>
      <c r="C21" s="932"/>
      <c r="D21" s="933"/>
      <c r="E21" s="933"/>
      <c r="F21" s="933"/>
      <c r="G21" s="933"/>
      <c r="H21" s="933"/>
      <c r="I21" s="933"/>
      <c r="J21" s="933"/>
      <c r="K21" s="933"/>
      <c r="L21" s="934"/>
    </row>
    <row r="22" spans="1:12" x14ac:dyDescent="0.2">
      <c r="A22" s="235">
        <f t="shared" si="0"/>
        <v>11</v>
      </c>
      <c r="B22" s="235" t="s">
        <v>846</v>
      </c>
      <c r="C22" s="932"/>
      <c r="D22" s="933"/>
      <c r="E22" s="933"/>
      <c r="F22" s="933"/>
      <c r="G22" s="933"/>
      <c r="H22" s="933"/>
      <c r="I22" s="933"/>
      <c r="J22" s="933"/>
      <c r="K22" s="933"/>
      <c r="L22" s="934"/>
    </row>
    <row r="23" spans="1:12" x14ac:dyDescent="0.2">
      <c r="A23" s="235">
        <f t="shared" si="0"/>
        <v>12</v>
      </c>
      <c r="B23" s="235" t="s">
        <v>817</v>
      </c>
      <c r="C23" s="932"/>
      <c r="D23" s="933"/>
      <c r="E23" s="933"/>
      <c r="F23" s="933"/>
      <c r="G23" s="933"/>
      <c r="H23" s="933"/>
      <c r="I23" s="933"/>
      <c r="J23" s="933"/>
      <c r="K23" s="933"/>
      <c r="L23" s="934"/>
    </row>
    <row r="24" spans="1:12" ht="25.5" x14ac:dyDescent="0.2">
      <c r="A24" s="235">
        <f t="shared" si="0"/>
        <v>13</v>
      </c>
      <c r="B24" s="235" t="s">
        <v>818</v>
      </c>
      <c r="C24" s="932"/>
      <c r="D24" s="933"/>
      <c r="E24" s="933"/>
      <c r="F24" s="933"/>
      <c r="G24" s="933"/>
      <c r="H24" s="933"/>
      <c r="I24" s="933"/>
      <c r="J24" s="933"/>
      <c r="K24" s="933"/>
      <c r="L24" s="934"/>
    </row>
    <row r="25" spans="1:12" x14ac:dyDescent="0.2">
      <c r="A25" s="235">
        <f t="shared" si="0"/>
        <v>14</v>
      </c>
      <c r="B25" s="235" t="s">
        <v>847</v>
      </c>
      <c r="C25" s="932"/>
      <c r="D25" s="933"/>
      <c r="E25" s="933"/>
      <c r="F25" s="933"/>
      <c r="G25" s="933"/>
      <c r="H25" s="933"/>
      <c r="I25" s="933"/>
      <c r="J25" s="933"/>
      <c r="K25" s="933"/>
      <c r="L25" s="934"/>
    </row>
    <row r="26" spans="1:12" x14ac:dyDescent="0.2">
      <c r="A26" s="235">
        <f t="shared" si="0"/>
        <v>15</v>
      </c>
      <c r="B26" s="235" t="s">
        <v>819</v>
      </c>
      <c r="C26" s="932"/>
      <c r="D26" s="933"/>
      <c r="E26" s="933"/>
      <c r="F26" s="933"/>
      <c r="G26" s="933"/>
      <c r="H26" s="933"/>
      <c r="I26" s="933"/>
      <c r="J26" s="933"/>
      <c r="K26" s="933"/>
      <c r="L26" s="934"/>
    </row>
    <row r="27" spans="1:12" x14ac:dyDescent="0.2">
      <c r="A27" s="235">
        <f t="shared" si="0"/>
        <v>16</v>
      </c>
      <c r="B27" s="235" t="s">
        <v>820</v>
      </c>
      <c r="C27" s="932"/>
      <c r="D27" s="933"/>
      <c r="E27" s="933"/>
      <c r="F27" s="933"/>
      <c r="G27" s="933"/>
      <c r="H27" s="933"/>
      <c r="I27" s="933"/>
      <c r="J27" s="933"/>
      <c r="K27" s="933"/>
      <c r="L27" s="934"/>
    </row>
    <row r="28" spans="1:12" x14ac:dyDescent="0.2">
      <c r="A28" s="235">
        <f t="shared" si="0"/>
        <v>17</v>
      </c>
      <c r="B28" s="235" t="s">
        <v>821</v>
      </c>
      <c r="C28" s="932"/>
      <c r="D28" s="933"/>
      <c r="E28" s="933"/>
      <c r="F28" s="933"/>
      <c r="G28" s="933"/>
      <c r="H28" s="933"/>
      <c r="I28" s="933"/>
      <c r="J28" s="933"/>
      <c r="K28" s="933"/>
      <c r="L28" s="934"/>
    </row>
    <row r="29" spans="1:12" x14ac:dyDescent="0.2">
      <c r="A29" s="235">
        <f t="shared" si="0"/>
        <v>18</v>
      </c>
      <c r="B29" s="235" t="s">
        <v>822</v>
      </c>
      <c r="C29" s="932"/>
      <c r="D29" s="933"/>
      <c r="E29" s="933"/>
      <c r="F29" s="933"/>
      <c r="G29" s="933"/>
      <c r="H29" s="933"/>
      <c r="I29" s="933"/>
      <c r="J29" s="933"/>
      <c r="K29" s="933"/>
      <c r="L29" s="934"/>
    </row>
    <row r="30" spans="1:12" x14ac:dyDescent="0.2">
      <c r="A30" s="235">
        <f t="shared" si="0"/>
        <v>19</v>
      </c>
      <c r="B30" s="235" t="s">
        <v>848</v>
      </c>
      <c r="C30" s="932"/>
      <c r="D30" s="933"/>
      <c r="E30" s="933"/>
      <c r="F30" s="933"/>
      <c r="G30" s="933"/>
      <c r="H30" s="933"/>
      <c r="I30" s="933"/>
      <c r="J30" s="933"/>
      <c r="K30" s="933"/>
      <c r="L30" s="934"/>
    </row>
    <row r="31" spans="1:12" x14ac:dyDescent="0.2">
      <c r="A31" s="235">
        <f t="shared" si="0"/>
        <v>20</v>
      </c>
      <c r="B31" s="235" t="s">
        <v>823</v>
      </c>
      <c r="C31" s="932"/>
      <c r="D31" s="933"/>
      <c r="E31" s="933"/>
      <c r="F31" s="933"/>
      <c r="G31" s="933"/>
      <c r="H31" s="933"/>
      <c r="I31" s="933"/>
      <c r="J31" s="933"/>
      <c r="K31" s="933"/>
      <c r="L31" s="934"/>
    </row>
    <row r="32" spans="1:12" x14ac:dyDescent="0.2">
      <c r="A32" s="235">
        <f t="shared" si="0"/>
        <v>21</v>
      </c>
      <c r="B32" s="235" t="s">
        <v>824</v>
      </c>
      <c r="C32" s="932"/>
      <c r="D32" s="933"/>
      <c r="E32" s="933"/>
      <c r="F32" s="933"/>
      <c r="G32" s="933"/>
      <c r="H32" s="933"/>
      <c r="I32" s="933"/>
      <c r="J32" s="933"/>
      <c r="K32" s="933"/>
      <c r="L32" s="934"/>
    </row>
    <row r="33" spans="1:12" x14ac:dyDescent="0.2">
      <c r="A33" s="235">
        <f t="shared" si="0"/>
        <v>22</v>
      </c>
      <c r="B33" s="235" t="s">
        <v>825</v>
      </c>
      <c r="C33" s="932"/>
      <c r="D33" s="933"/>
      <c r="E33" s="933"/>
      <c r="F33" s="933"/>
      <c r="G33" s="933"/>
      <c r="H33" s="933"/>
      <c r="I33" s="933"/>
      <c r="J33" s="933"/>
      <c r="K33" s="933"/>
      <c r="L33" s="934"/>
    </row>
    <row r="34" spans="1:12" x14ac:dyDescent="0.2">
      <c r="A34" s="235">
        <f t="shared" si="0"/>
        <v>23</v>
      </c>
      <c r="B34" s="235" t="s">
        <v>826</v>
      </c>
      <c r="C34" s="932"/>
      <c r="D34" s="933"/>
      <c r="E34" s="933"/>
      <c r="F34" s="933"/>
      <c r="G34" s="933"/>
      <c r="H34" s="933"/>
      <c r="I34" s="933"/>
      <c r="J34" s="933"/>
      <c r="K34" s="933"/>
      <c r="L34" s="934"/>
    </row>
    <row r="35" spans="1:12" x14ac:dyDescent="0.2">
      <c r="A35" s="235">
        <f t="shared" si="0"/>
        <v>24</v>
      </c>
      <c r="B35" s="235" t="s">
        <v>827</v>
      </c>
      <c r="C35" s="932"/>
      <c r="D35" s="933"/>
      <c r="E35" s="933"/>
      <c r="F35" s="933"/>
      <c r="G35" s="933"/>
      <c r="H35" s="933"/>
      <c r="I35" s="933"/>
      <c r="J35" s="933"/>
      <c r="K35" s="933"/>
      <c r="L35" s="934"/>
    </row>
    <row r="36" spans="1:12" x14ac:dyDescent="0.2">
      <c r="A36" s="235">
        <f t="shared" si="0"/>
        <v>25</v>
      </c>
      <c r="B36" s="235" t="s">
        <v>828</v>
      </c>
      <c r="C36" s="932"/>
      <c r="D36" s="933"/>
      <c r="E36" s="933"/>
      <c r="F36" s="933"/>
      <c r="G36" s="933"/>
      <c r="H36" s="933"/>
      <c r="I36" s="933"/>
      <c r="J36" s="933"/>
      <c r="K36" s="933"/>
      <c r="L36" s="934"/>
    </row>
    <row r="37" spans="1:12" x14ac:dyDescent="0.2">
      <c r="A37" s="235">
        <f t="shared" si="0"/>
        <v>26</v>
      </c>
      <c r="B37" s="235" t="s">
        <v>829</v>
      </c>
      <c r="C37" s="932"/>
      <c r="D37" s="933"/>
      <c r="E37" s="933"/>
      <c r="F37" s="933"/>
      <c r="G37" s="933"/>
      <c r="H37" s="933"/>
      <c r="I37" s="933"/>
      <c r="J37" s="933"/>
      <c r="K37" s="933"/>
      <c r="L37" s="934"/>
    </row>
    <row r="38" spans="1:12" x14ac:dyDescent="0.2">
      <c r="A38" s="235">
        <f t="shared" si="0"/>
        <v>27</v>
      </c>
      <c r="B38" s="235" t="s">
        <v>830</v>
      </c>
      <c r="C38" s="932"/>
      <c r="D38" s="933"/>
      <c r="E38" s="933"/>
      <c r="F38" s="933"/>
      <c r="G38" s="933"/>
      <c r="H38" s="933"/>
      <c r="I38" s="933"/>
      <c r="J38" s="933"/>
      <c r="K38" s="933"/>
      <c r="L38" s="934"/>
    </row>
    <row r="39" spans="1:12" x14ac:dyDescent="0.2">
      <c r="A39" s="235">
        <f t="shared" si="0"/>
        <v>28</v>
      </c>
      <c r="B39" s="168" t="s">
        <v>831</v>
      </c>
      <c r="C39" s="932"/>
      <c r="D39" s="933"/>
      <c r="E39" s="933"/>
      <c r="F39" s="933"/>
      <c r="G39" s="933"/>
      <c r="H39" s="933"/>
      <c r="I39" s="933"/>
      <c r="J39" s="933"/>
      <c r="K39" s="933"/>
      <c r="L39" s="934"/>
    </row>
    <row r="40" spans="1:12" x14ac:dyDescent="0.2">
      <c r="A40" s="235">
        <f t="shared" si="0"/>
        <v>29</v>
      </c>
      <c r="B40" s="168" t="s">
        <v>832</v>
      </c>
      <c r="C40" s="932"/>
      <c r="D40" s="933"/>
      <c r="E40" s="933"/>
      <c r="F40" s="933"/>
      <c r="G40" s="933"/>
      <c r="H40" s="933"/>
      <c r="I40" s="933"/>
      <c r="J40" s="933"/>
      <c r="K40" s="933"/>
      <c r="L40" s="934"/>
    </row>
    <row r="41" spans="1:12" x14ac:dyDescent="0.2">
      <c r="A41" s="235">
        <f t="shared" si="0"/>
        <v>30</v>
      </c>
      <c r="B41" s="168" t="s">
        <v>833</v>
      </c>
      <c r="C41" s="932"/>
      <c r="D41" s="933"/>
      <c r="E41" s="933"/>
      <c r="F41" s="933"/>
      <c r="G41" s="933"/>
      <c r="H41" s="933"/>
      <c r="I41" s="933"/>
      <c r="J41" s="933"/>
      <c r="K41" s="933"/>
      <c r="L41" s="934"/>
    </row>
    <row r="42" spans="1:12" x14ac:dyDescent="0.2">
      <c r="A42" s="235">
        <f t="shared" si="0"/>
        <v>31</v>
      </c>
      <c r="B42" s="168" t="s">
        <v>834</v>
      </c>
      <c r="C42" s="932"/>
      <c r="D42" s="933"/>
      <c r="E42" s="933"/>
      <c r="F42" s="933"/>
      <c r="G42" s="933"/>
      <c r="H42" s="933"/>
      <c r="I42" s="933"/>
      <c r="J42" s="933"/>
      <c r="K42" s="933"/>
      <c r="L42" s="934"/>
    </row>
    <row r="43" spans="1:12" x14ac:dyDescent="0.2">
      <c r="A43" s="176"/>
      <c r="B43" s="176" t="s">
        <v>835</v>
      </c>
      <c r="C43" s="935"/>
      <c r="D43" s="936"/>
      <c r="E43" s="936"/>
      <c r="F43" s="936"/>
      <c r="G43" s="936"/>
      <c r="H43" s="936"/>
      <c r="I43" s="936"/>
      <c r="J43" s="936"/>
      <c r="K43" s="936"/>
      <c r="L43" s="937"/>
    </row>
    <row r="44" spans="1:12" x14ac:dyDescent="0.2">
      <c r="A44" s="57"/>
      <c r="B44" s="73"/>
      <c r="C44" s="73"/>
      <c r="D44" s="163"/>
      <c r="E44" s="163"/>
      <c r="F44" s="163"/>
      <c r="G44" s="163"/>
      <c r="H44" s="163"/>
      <c r="I44" s="163"/>
      <c r="J44" s="163"/>
    </row>
    <row r="45" spans="1:12" x14ac:dyDescent="0.2">
      <c r="A45" s="57"/>
      <c r="B45" s="73"/>
      <c r="C45" s="73"/>
      <c r="D45" s="163"/>
      <c r="E45" s="163"/>
      <c r="F45" s="163"/>
      <c r="G45" s="163"/>
      <c r="H45" s="163"/>
      <c r="I45" s="163"/>
      <c r="J45" s="163"/>
    </row>
    <row r="48" spans="1:12" x14ac:dyDescent="0.2">
      <c r="A48" s="927"/>
      <c r="B48" s="927"/>
      <c r="C48" s="927"/>
      <c r="D48" s="927"/>
      <c r="E48" s="927"/>
      <c r="F48" s="927"/>
      <c r="G48" s="927"/>
      <c r="H48" s="927"/>
      <c r="I48" s="927"/>
      <c r="J48" s="927"/>
    </row>
    <row r="49" spans="8:12" ht="15.75" x14ac:dyDescent="0.25">
      <c r="H49" s="618" t="s">
        <v>868</v>
      </c>
      <c r="I49" s="618"/>
      <c r="J49" s="618"/>
      <c r="K49" s="618"/>
      <c r="L49" s="618"/>
    </row>
    <row r="50" spans="8:12" ht="15.75" x14ac:dyDescent="0.25">
      <c r="H50" s="618" t="s">
        <v>869</v>
      </c>
      <c r="I50" s="618"/>
      <c r="J50" s="618"/>
      <c r="K50" s="618"/>
      <c r="L50" s="618"/>
    </row>
  </sheetData>
  <mergeCells count="17">
    <mergeCell ref="H49:L49"/>
    <mergeCell ref="H50:L50"/>
    <mergeCell ref="A48:J48"/>
    <mergeCell ref="A9:A10"/>
    <mergeCell ref="B9:B10"/>
    <mergeCell ref="C9:D9"/>
    <mergeCell ref="E9:F9"/>
    <mergeCell ref="G9:H9"/>
    <mergeCell ref="I9:J9"/>
    <mergeCell ref="K9:L9"/>
    <mergeCell ref="C12:L43"/>
    <mergeCell ref="E1:I1"/>
    <mergeCell ref="A2:J2"/>
    <mergeCell ref="A3:J3"/>
    <mergeCell ref="A8:B8"/>
    <mergeCell ref="H8:J8"/>
    <mergeCell ref="A5:L5"/>
  </mergeCells>
  <printOptions horizontalCentered="1"/>
  <pageMargins left="0.32" right="0.41" top="0.43" bottom="0" header="0.31496062992125984" footer="0.31496062992125984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topLeftCell="A20" zoomScaleSheetLayoutView="100" workbookViewId="0">
      <selection activeCell="M46" sqref="M46"/>
    </sheetView>
  </sheetViews>
  <sheetFormatPr defaultRowHeight="12.75" x14ac:dyDescent="0.2"/>
  <cols>
    <col min="1" max="1" width="8.28515625" style="199" customWidth="1"/>
    <col min="2" max="2" width="18.5703125" style="199" customWidth="1"/>
    <col min="3" max="3" width="17.28515625" style="199" customWidth="1"/>
    <col min="4" max="4" width="21" style="199" customWidth="1"/>
    <col min="5" max="5" width="21.140625" style="199" customWidth="1"/>
    <col min="6" max="6" width="20.7109375" style="199" customWidth="1"/>
    <col min="7" max="7" width="23.5703125" style="199" customWidth="1"/>
    <col min="8" max="8" width="22.7109375" style="199" customWidth="1"/>
    <col min="9" max="9" width="9.85546875" style="199" customWidth="1"/>
    <col min="10" max="16384" width="9.140625" style="199"/>
  </cols>
  <sheetData>
    <row r="1" spans="1:10" ht="15.75" x14ac:dyDescent="0.25">
      <c r="A1" s="553" t="s">
        <v>871</v>
      </c>
      <c r="B1" s="553"/>
      <c r="C1" s="553"/>
      <c r="D1" s="553"/>
      <c r="E1" s="553"/>
      <c r="F1" s="553"/>
      <c r="G1" s="553"/>
      <c r="H1" s="233" t="s">
        <v>262</v>
      </c>
    </row>
    <row r="2" spans="1:10" ht="20.25" x14ac:dyDescent="0.3">
      <c r="A2" s="554" t="s">
        <v>646</v>
      </c>
      <c r="B2" s="554"/>
      <c r="C2" s="554"/>
      <c r="D2" s="554"/>
      <c r="E2" s="554"/>
      <c r="F2" s="554"/>
      <c r="G2" s="554"/>
      <c r="H2" s="554"/>
    </row>
    <row r="4" spans="1:10" ht="18" customHeight="1" x14ac:dyDescent="0.25">
      <c r="A4" s="636" t="s">
        <v>650</v>
      </c>
      <c r="B4" s="636"/>
      <c r="C4" s="636"/>
      <c r="D4" s="636"/>
      <c r="E4" s="636"/>
      <c r="F4" s="636"/>
      <c r="G4" s="636"/>
      <c r="H4" s="636"/>
    </row>
    <row r="5" spans="1:10" s="5" customFormat="1" x14ac:dyDescent="0.2">
      <c r="A5" s="21" t="s">
        <v>883</v>
      </c>
      <c r="B5" s="21"/>
    </row>
    <row r="6" spans="1:10" x14ac:dyDescent="0.2">
      <c r="A6" s="94"/>
      <c r="B6" s="94"/>
      <c r="G6" s="637" t="s">
        <v>895</v>
      </c>
      <c r="H6" s="637"/>
      <c r="I6" s="69"/>
    </row>
    <row r="7" spans="1:10" ht="59.25" customHeight="1" x14ac:dyDescent="0.2">
      <c r="A7" s="142" t="s">
        <v>2</v>
      </c>
      <c r="B7" s="142" t="s">
        <v>3</v>
      </c>
      <c r="C7" s="234" t="s">
        <v>263</v>
      </c>
      <c r="D7" s="234" t="s">
        <v>264</v>
      </c>
      <c r="E7" s="234" t="s">
        <v>265</v>
      </c>
      <c r="F7" s="234" t="s">
        <v>266</v>
      </c>
      <c r="G7" s="234" t="s">
        <v>267</v>
      </c>
      <c r="H7" s="234" t="s">
        <v>268</v>
      </c>
      <c r="J7" s="342"/>
    </row>
    <row r="8" spans="1:10" s="233" customFormat="1" ht="14.25" x14ac:dyDescent="0.2">
      <c r="A8" s="174" t="s">
        <v>269</v>
      </c>
      <c r="B8" s="174" t="s">
        <v>270</v>
      </c>
      <c r="C8" s="174" t="s">
        <v>271</v>
      </c>
      <c r="D8" s="174" t="s">
        <v>272</v>
      </c>
      <c r="E8" s="174" t="s">
        <v>273</v>
      </c>
      <c r="F8" s="174" t="s">
        <v>274</v>
      </c>
      <c r="G8" s="174" t="s">
        <v>275</v>
      </c>
      <c r="H8" s="174" t="s">
        <v>276</v>
      </c>
    </row>
    <row r="9" spans="1:10" s="233" customFormat="1" ht="14.25" x14ac:dyDescent="0.2">
      <c r="A9" s="235">
        <v>1</v>
      </c>
      <c r="B9" s="235" t="s">
        <v>844</v>
      </c>
      <c r="C9" s="235">
        <v>964</v>
      </c>
      <c r="D9" s="235">
        <v>111</v>
      </c>
      <c r="E9" s="235">
        <v>120</v>
      </c>
      <c r="F9" s="331">
        <f>SUM(C9:E9)</f>
        <v>1195</v>
      </c>
      <c r="G9" s="331">
        <v>1152</v>
      </c>
      <c r="H9" s="174">
        <f>F9-G9</f>
        <v>43</v>
      </c>
    </row>
    <row r="10" spans="1:10" s="233" customFormat="1" ht="14.25" x14ac:dyDescent="0.2">
      <c r="A10" s="235">
        <f>A9+1</f>
        <v>2</v>
      </c>
      <c r="B10" s="235" t="s">
        <v>809</v>
      </c>
      <c r="C10" s="235">
        <v>1036</v>
      </c>
      <c r="D10" s="235">
        <v>120</v>
      </c>
      <c r="E10" s="235">
        <v>168</v>
      </c>
      <c r="F10" s="331">
        <f t="shared" ref="F10:F39" si="0">SUM(C10:E10)</f>
        <v>1324</v>
      </c>
      <c r="G10" s="331">
        <v>1324</v>
      </c>
      <c r="H10" s="457">
        <f t="shared" ref="H10:H39" si="1">F10-G10</f>
        <v>0</v>
      </c>
    </row>
    <row r="11" spans="1:10" s="233" customFormat="1" ht="14.25" x14ac:dyDescent="0.2">
      <c r="A11" s="235">
        <f t="shared" ref="A11:A39" si="2">A10+1</f>
        <v>3</v>
      </c>
      <c r="B11" s="235" t="s">
        <v>845</v>
      </c>
      <c r="C11" s="235">
        <v>611</v>
      </c>
      <c r="D11" s="235">
        <v>297</v>
      </c>
      <c r="E11" s="235">
        <v>51</v>
      </c>
      <c r="F11" s="331">
        <f t="shared" si="0"/>
        <v>959</v>
      </c>
      <c r="G11" s="331">
        <v>893</v>
      </c>
      <c r="H11" s="457">
        <f t="shared" si="1"/>
        <v>66</v>
      </c>
    </row>
    <row r="12" spans="1:10" s="233" customFormat="1" ht="14.25" x14ac:dyDescent="0.2">
      <c r="A12" s="235">
        <f t="shared" si="2"/>
        <v>4</v>
      </c>
      <c r="B12" s="235" t="s">
        <v>810</v>
      </c>
      <c r="C12" s="235">
        <v>518</v>
      </c>
      <c r="D12" s="235">
        <v>200</v>
      </c>
      <c r="E12" s="235">
        <v>87</v>
      </c>
      <c r="F12" s="331">
        <f t="shared" si="0"/>
        <v>805</v>
      </c>
      <c r="G12" s="331">
        <v>805</v>
      </c>
      <c r="H12" s="457">
        <f t="shared" si="1"/>
        <v>0</v>
      </c>
    </row>
    <row r="13" spans="1:10" s="233" customFormat="1" ht="14.25" x14ac:dyDescent="0.2">
      <c r="A13" s="235">
        <f t="shared" si="2"/>
        <v>5</v>
      </c>
      <c r="B13" s="235" t="s">
        <v>811</v>
      </c>
      <c r="C13" s="235">
        <v>364</v>
      </c>
      <c r="D13" s="235">
        <v>122</v>
      </c>
      <c r="E13" s="235">
        <v>71</v>
      </c>
      <c r="F13" s="331">
        <f t="shared" si="0"/>
        <v>557</v>
      </c>
      <c r="G13" s="331">
        <v>524</v>
      </c>
      <c r="H13" s="457">
        <f t="shared" si="1"/>
        <v>33</v>
      </c>
    </row>
    <row r="14" spans="1:10" s="233" customFormat="1" ht="14.25" x14ac:dyDescent="0.2">
      <c r="A14" s="235">
        <f t="shared" si="2"/>
        <v>6</v>
      </c>
      <c r="B14" s="235" t="s">
        <v>812</v>
      </c>
      <c r="C14" s="235">
        <v>691</v>
      </c>
      <c r="D14" s="235">
        <v>118</v>
      </c>
      <c r="E14" s="235">
        <v>90</v>
      </c>
      <c r="F14" s="331">
        <f t="shared" si="0"/>
        <v>899</v>
      </c>
      <c r="G14" s="331">
        <v>826</v>
      </c>
      <c r="H14" s="457">
        <f t="shared" si="1"/>
        <v>73</v>
      </c>
    </row>
    <row r="15" spans="1:10" s="233" customFormat="1" ht="14.25" x14ac:dyDescent="0.2">
      <c r="A15" s="235">
        <f t="shared" si="2"/>
        <v>7</v>
      </c>
      <c r="B15" s="235" t="s">
        <v>813</v>
      </c>
      <c r="C15" s="235">
        <v>288</v>
      </c>
      <c r="D15" s="235">
        <v>88</v>
      </c>
      <c r="E15" s="235">
        <v>90</v>
      </c>
      <c r="F15" s="331">
        <f t="shared" si="0"/>
        <v>466</v>
      </c>
      <c r="G15" s="331">
        <v>466</v>
      </c>
      <c r="H15" s="457">
        <f t="shared" si="1"/>
        <v>0</v>
      </c>
    </row>
    <row r="16" spans="1:10" s="233" customFormat="1" ht="14.25" x14ac:dyDescent="0.2">
      <c r="A16" s="235">
        <f t="shared" si="2"/>
        <v>8</v>
      </c>
      <c r="B16" s="235" t="s">
        <v>814</v>
      </c>
      <c r="C16" s="235">
        <v>703</v>
      </c>
      <c r="D16" s="235">
        <v>193</v>
      </c>
      <c r="E16" s="235">
        <v>134</v>
      </c>
      <c r="F16" s="331">
        <f t="shared" si="0"/>
        <v>1030</v>
      </c>
      <c r="G16" s="331">
        <v>1014</v>
      </c>
      <c r="H16" s="457">
        <f t="shared" si="1"/>
        <v>16</v>
      </c>
    </row>
    <row r="17" spans="1:8" s="233" customFormat="1" ht="14.25" x14ac:dyDescent="0.2">
      <c r="A17" s="235">
        <f t="shared" si="2"/>
        <v>9</v>
      </c>
      <c r="B17" s="235" t="s">
        <v>815</v>
      </c>
      <c r="C17" s="235">
        <v>432</v>
      </c>
      <c r="D17" s="235">
        <v>172</v>
      </c>
      <c r="E17" s="235">
        <v>81</v>
      </c>
      <c r="F17" s="331">
        <f t="shared" si="0"/>
        <v>685</v>
      </c>
      <c r="G17" s="331">
        <v>685</v>
      </c>
      <c r="H17" s="457">
        <f t="shared" si="1"/>
        <v>0</v>
      </c>
    </row>
    <row r="18" spans="1:8" s="233" customFormat="1" ht="14.25" x14ac:dyDescent="0.2">
      <c r="A18" s="235">
        <f t="shared" si="2"/>
        <v>10</v>
      </c>
      <c r="B18" s="235" t="s">
        <v>816</v>
      </c>
      <c r="C18" s="235">
        <v>840</v>
      </c>
      <c r="D18" s="235">
        <v>222</v>
      </c>
      <c r="E18" s="235">
        <v>197</v>
      </c>
      <c r="F18" s="331">
        <f t="shared" si="0"/>
        <v>1259</v>
      </c>
      <c r="G18" s="331">
        <v>1259</v>
      </c>
      <c r="H18" s="457">
        <f t="shared" si="1"/>
        <v>0</v>
      </c>
    </row>
    <row r="19" spans="1:8" s="233" customFormat="1" ht="14.25" x14ac:dyDescent="0.2">
      <c r="A19" s="235">
        <f t="shared" si="2"/>
        <v>11</v>
      </c>
      <c r="B19" s="235" t="s">
        <v>846</v>
      </c>
      <c r="C19" s="235">
        <v>898</v>
      </c>
      <c r="D19" s="235">
        <v>64</v>
      </c>
      <c r="E19" s="235">
        <v>106</v>
      </c>
      <c r="F19" s="331">
        <f t="shared" si="0"/>
        <v>1068</v>
      </c>
      <c r="G19" s="331">
        <v>1039</v>
      </c>
      <c r="H19" s="457">
        <f t="shared" si="1"/>
        <v>29</v>
      </c>
    </row>
    <row r="20" spans="1:8" s="233" customFormat="1" ht="14.25" x14ac:dyDescent="0.2">
      <c r="A20" s="235">
        <f t="shared" si="2"/>
        <v>12</v>
      </c>
      <c r="B20" s="235" t="s">
        <v>817</v>
      </c>
      <c r="C20" s="235">
        <v>784</v>
      </c>
      <c r="D20" s="235">
        <v>111</v>
      </c>
      <c r="E20" s="235">
        <v>124</v>
      </c>
      <c r="F20" s="331">
        <f t="shared" si="0"/>
        <v>1019</v>
      </c>
      <c r="G20" s="331">
        <v>927</v>
      </c>
      <c r="H20" s="457">
        <f t="shared" si="1"/>
        <v>92</v>
      </c>
    </row>
    <row r="21" spans="1:8" s="233" customFormat="1" ht="14.25" x14ac:dyDescent="0.2">
      <c r="A21" s="235">
        <f t="shared" si="2"/>
        <v>13</v>
      </c>
      <c r="B21" s="235" t="s">
        <v>818</v>
      </c>
      <c r="C21" s="235">
        <v>1017</v>
      </c>
      <c r="D21" s="235">
        <v>223</v>
      </c>
      <c r="E21" s="235">
        <v>197</v>
      </c>
      <c r="F21" s="331">
        <f t="shared" si="0"/>
        <v>1437</v>
      </c>
      <c r="G21" s="331">
        <v>1389</v>
      </c>
      <c r="H21" s="457">
        <f t="shared" si="1"/>
        <v>48</v>
      </c>
    </row>
    <row r="22" spans="1:8" s="233" customFormat="1" ht="14.25" x14ac:dyDescent="0.2">
      <c r="A22" s="235">
        <f t="shared" si="2"/>
        <v>14</v>
      </c>
      <c r="B22" s="235" t="s">
        <v>847</v>
      </c>
      <c r="C22" s="235">
        <v>569</v>
      </c>
      <c r="D22" s="235">
        <v>121</v>
      </c>
      <c r="E22" s="235">
        <v>98</v>
      </c>
      <c r="F22" s="331">
        <f t="shared" si="0"/>
        <v>788</v>
      </c>
      <c r="G22" s="331">
        <v>769</v>
      </c>
      <c r="H22" s="457">
        <f t="shared" si="1"/>
        <v>19</v>
      </c>
    </row>
    <row r="23" spans="1:8" s="233" customFormat="1" ht="14.25" x14ac:dyDescent="0.2">
      <c r="A23" s="235">
        <f t="shared" si="2"/>
        <v>15</v>
      </c>
      <c r="B23" s="235" t="s">
        <v>819</v>
      </c>
      <c r="C23" s="235">
        <v>628</v>
      </c>
      <c r="D23" s="235">
        <v>151</v>
      </c>
      <c r="E23" s="235">
        <v>131</v>
      </c>
      <c r="F23" s="331">
        <f t="shared" si="0"/>
        <v>910</v>
      </c>
      <c r="G23" s="331">
        <v>910</v>
      </c>
      <c r="H23" s="457">
        <f t="shared" si="1"/>
        <v>0</v>
      </c>
    </row>
    <row r="24" spans="1:8" s="233" customFormat="1" ht="14.25" x14ac:dyDescent="0.2">
      <c r="A24" s="235">
        <f t="shared" si="2"/>
        <v>16</v>
      </c>
      <c r="B24" s="235" t="s">
        <v>820</v>
      </c>
      <c r="C24" s="235">
        <v>377</v>
      </c>
      <c r="D24" s="235">
        <v>112</v>
      </c>
      <c r="E24" s="235">
        <v>40</v>
      </c>
      <c r="F24" s="331">
        <f t="shared" si="0"/>
        <v>529</v>
      </c>
      <c r="G24" s="331">
        <v>524</v>
      </c>
      <c r="H24" s="457">
        <f t="shared" si="1"/>
        <v>5</v>
      </c>
    </row>
    <row r="25" spans="1:8" s="233" customFormat="1" ht="14.25" x14ac:dyDescent="0.2">
      <c r="A25" s="235">
        <f t="shared" si="2"/>
        <v>17</v>
      </c>
      <c r="B25" s="235" t="s">
        <v>821</v>
      </c>
      <c r="C25" s="235">
        <v>610</v>
      </c>
      <c r="D25" s="235">
        <v>136</v>
      </c>
      <c r="E25" s="235">
        <v>132</v>
      </c>
      <c r="F25" s="331">
        <f t="shared" si="0"/>
        <v>878</v>
      </c>
      <c r="G25" s="331">
        <v>840</v>
      </c>
      <c r="H25" s="457">
        <f t="shared" si="1"/>
        <v>38</v>
      </c>
    </row>
    <row r="26" spans="1:8" s="233" customFormat="1" ht="14.25" x14ac:dyDescent="0.2">
      <c r="A26" s="235">
        <f t="shared" si="2"/>
        <v>18</v>
      </c>
      <c r="B26" s="235" t="s">
        <v>822</v>
      </c>
      <c r="C26" s="235">
        <v>1171</v>
      </c>
      <c r="D26" s="235">
        <v>265</v>
      </c>
      <c r="E26" s="235">
        <v>137</v>
      </c>
      <c r="F26" s="331">
        <f t="shared" si="0"/>
        <v>1573</v>
      </c>
      <c r="G26" s="331">
        <v>1450</v>
      </c>
      <c r="H26" s="457">
        <f t="shared" si="1"/>
        <v>123</v>
      </c>
    </row>
    <row r="27" spans="1:8" s="233" customFormat="1" ht="14.25" x14ac:dyDescent="0.2">
      <c r="A27" s="235">
        <f t="shared" si="2"/>
        <v>19</v>
      </c>
      <c r="B27" s="235" t="s">
        <v>848</v>
      </c>
      <c r="C27" s="235">
        <v>574</v>
      </c>
      <c r="D27" s="235">
        <v>118</v>
      </c>
      <c r="E27" s="235">
        <v>93</v>
      </c>
      <c r="F27" s="331">
        <f t="shared" si="0"/>
        <v>785</v>
      </c>
      <c r="G27" s="331">
        <v>784</v>
      </c>
      <c r="H27" s="457">
        <f t="shared" si="1"/>
        <v>1</v>
      </c>
    </row>
    <row r="28" spans="1:8" s="233" customFormat="1" ht="14.25" x14ac:dyDescent="0.2">
      <c r="A28" s="235">
        <f t="shared" si="2"/>
        <v>20</v>
      </c>
      <c r="B28" s="235" t="s">
        <v>823</v>
      </c>
      <c r="C28" s="235">
        <v>795</v>
      </c>
      <c r="D28" s="235">
        <v>276</v>
      </c>
      <c r="E28" s="235">
        <v>143</v>
      </c>
      <c r="F28" s="331">
        <f t="shared" si="0"/>
        <v>1214</v>
      </c>
      <c r="G28" s="331">
        <v>1200</v>
      </c>
      <c r="H28" s="457">
        <f t="shared" si="1"/>
        <v>14</v>
      </c>
    </row>
    <row r="29" spans="1:8" s="233" customFormat="1" ht="14.25" x14ac:dyDescent="0.2">
      <c r="A29" s="235">
        <f t="shared" si="2"/>
        <v>21</v>
      </c>
      <c r="B29" s="235" t="s">
        <v>824</v>
      </c>
      <c r="C29" s="235">
        <v>362</v>
      </c>
      <c r="D29" s="235">
        <v>116</v>
      </c>
      <c r="E29" s="235">
        <v>89</v>
      </c>
      <c r="F29" s="331">
        <f t="shared" si="0"/>
        <v>567</v>
      </c>
      <c r="G29" s="331">
        <v>554</v>
      </c>
      <c r="H29" s="457">
        <f t="shared" si="1"/>
        <v>13</v>
      </c>
    </row>
    <row r="30" spans="1:8" s="233" customFormat="1" ht="14.25" x14ac:dyDescent="0.2">
      <c r="A30" s="235">
        <f t="shared" si="2"/>
        <v>22</v>
      </c>
      <c r="B30" s="235" t="s">
        <v>825</v>
      </c>
      <c r="C30" s="235">
        <v>341</v>
      </c>
      <c r="D30" s="235">
        <v>120</v>
      </c>
      <c r="E30" s="235">
        <v>39</v>
      </c>
      <c r="F30" s="331">
        <f t="shared" si="0"/>
        <v>500</v>
      </c>
      <c r="G30" s="331">
        <v>500</v>
      </c>
      <c r="H30" s="457">
        <f t="shared" si="1"/>
        <v>0</v>
      </c>
    </row>
    <row r="31" spans="1:8" s="233" customFormat="1" ht="14.25" x14ac:dyDescent="0.2">
      <c r="A31" s="235">
        <f t="shared" si="2"/>
        <v>23</v>
      </c>
      <c r="B31" s="235" t="s">
        <v>826</v>
      </c>
      <c r="C31" s="235">
        <v>899</v>
      </c>
      <c r="D31" s="235">
        <v>259</v>
      </c>
      <c r="E31" s="235">
        <v>198</v>
      </c>
      <c r="F31" s="331">
        <f t="shared" si="0"/>
        <v>1356</v>
      </c>
      <c r="G31" s="331">
        <v>1356</v>
      </c>
      <c r="H31" s="457">
        <f t="shared" si="1"/>
        <v>0</v>
      </c>
    </row>
    <row r="32" spans="1:8" s="233" customFormat="1" ht="14.25" x14ac:dyDescent="0.2">
      <c r="A32" s="235">
        <f t="shared" si="2"/>
        <v>24</v>
      </c>
      <c r="B32" s="235" t="s">
        <v>827</v>
      </c>
      <c r="C32" s="235">
        <v>873</v>
      </c>
      <c r="D32" s="235">
        <v>217</v>
      </c>
      <c r="E32" s="235">
        <v>198</v>
      </c>
      <c r="F32" s="331">
        <f t="shared" si="0"/>
        <v>1288</v>
      </c>
      <c r="G32" s="331">
        <v>1288</v>
      </c>
      <c r="H32" s="457">
        <f t="shared" si="1"/>
        <v>0</v>
      </c>
    </row>
    <row r="33" spans="1:15" s="233" customFormat="1" ht="14.25" x14ac:dyDescent="0.2">
      <c r="A33" s="235">
        <f t="shared" si="2"/>
        <v>25</v>
      </c>
      <c r="B33" s="235" t="s">
        <v>828</v>
      </c>
      <c r="C33" s="235">
        <v>639</v>
      </c>
      <c r="D33" s="235">
        <v>243</v>
      </c>
      <c r="E33" s="235">
        <v>112</v>
      </c>
      <c r="F33" s="331">
        <f t="shared" si="0"/>
        <v>994</v>
      </c>
      <c r="G33" s="331">
        <v>994</v>
      </c>
      <c r="H33" s="457">
        <f t="shared" si="1"/>
        <v>0</v>
      </c>
    </row>
    <row r="34" spans="1:15" s="233" customFormat="1" ht="14.25" x14ac:dyDescent="0.2">
      <c r="A34" s="235">
        <f t="shared" si="2"/>
        <v>26</v>
      </c>
      <c r="B34" s="235" t="s">
        <v>829</v>
      </c>
      <c r="C34" s="235">
        <v>702</v>
      </c>
      <c r="D34" s="235">
        <v>199</v>
      </c>
      <c r="E34" s="235">
        <v>82</v>
      </c>
      <c r="F34" s="331">
        <f t="shared" si="0"/>
        <v>983</v>
      </c>
      <c r="G34" s="331">
        <v>975</v>
      </c>
      <c r="H34" s="457">
        <f t="shared" si="1"/>
        <v>8</v>
      </c>
    </row>
    <row r="35" spans="1:15" s="233" customFormat="1" ht="14.25" x14ac:dyDescent="0.2">
      <c r="A35" s="235">
        <f t="shared" si="2"/>
        <v>27</v>
      </c>
      <c r="B35" s="235" t="s">
        <v>830</v>
      </c>
      <c r="C35" s="235">
        <v>756</v>
      </c>
      <c r="D35" s="235">
        <v>188</v>
      </c>
      <c r="E35" s="235">
        <v>113</v>
      </c>
      <c r="F35" s="331">
        <f t="shared" si="0"/>
        <v>1057</v>
      </c>
      <c r="G35" s="331">
        <v>1057</v>
      </c>
      <c r="H35" s="457">
        <f t="shared" si="1"/>
        <v>0</v>
      </c>
    </row>
    <row r="36" spans="1:15" ht="14.25" x14ac:dyDescent="0.2">
      <c r="A36" s="235">
        <f t="shared" si="2"/>
        <v>28</v>
      </c>
      <c r="B36" s="168" t="s">
        <v>831</v>
      </c>
      <c r="C36" s="235">
        <v>363</v>
      </c>
      <c r="D36" s="235">
        <v>105</v>
      </c>
      <c r="E36" s="235">
        <v>58</v>
      </c>
      <c r="F36" s="331">
        <f t="shared" si="0"/>
        <v>526</v>
      </c>
      <c r="G36" s="331">
        <v>526</v>
      </c>
      <c r="H36" s="457">
        <f t="shared" si="1"/>
        <v>0</v>
      </c>
      <c r="J36" s="233"/>
    </row>
    <row r="37" spans="1:15" ht="14.25" x14ac:dyDescent="0.2">
      <c r="A37" s="235">
        <f t="shared" si="2"/>
        <v>29</v>
      </c>
      <c r="B37" s="168" t="s">
        <v>832</v>
      </c>
      <c r="C37" s="235">
        <v>473</v>
      </c>
      <c r="D37" s="235">
        <v>141</v>
      </c>
      <c r="E37" s="235">
        <v>83</v>
      </c>
      <c r="F37" s="331">
        <f t="shared" si="0"/>
        <v>697</v>
      </c>
      <c r="G37" s="331">
        <v>654</v>
      </c>
      <c r="H37" s="457">
        <f t="shared" si="1"/>
        <v>43</v>
      </c>
      <c r="J37" s="233"/>
    </row>
    <row r="38" spans="1:15" ht="14.25" x14ac:dyDescent="0.2">
      <c r="A38" s="235">
        <f t="shared" si="2"/>
        <v>30</v>
      </c>
      <c r="B38" s="168" t="s">
        <v>833</v>
      </c>
      <c r="C38" s="235">
        <v>354</v>
      </c>
      <c r="D38" s="235">
        <v>143</v>
      </c>
      <c r="E38" s="235">
        <v>76</v>
      </c>
      <c r="F38" s="331">
        <f t="shared" si="0"/>
        <v>573</v>
      </c>
      <c r="G38" s="331">
        <v>525</v>
      </c>
      <c r="H38" s="457">
        <f t="shared" si="1"/>
        <v>48</v>
      </c>
      <c r="J38" s="233"/>
    </row>
    <row r="39" spans="1:15" ht="14.25" x14ac:dyDescent="0.2">
      <c r="A39" s="235">
        <f t="shared" si="2"/>
        <v>31</v>
      </c>
      <c r="B39" s="168" t="s">
        <v>834</v>
      </c>
      <c r="C39" s="235">
        <v>473</v>
      </c>
      <c r="D39" s="235">
        <v>164</v>
      </c>
      <c r="E39" s="235">
        <v>65</v>
      </c>
      <c r="F39" s="331">
        <f t="shared" si="0"/>
        <v>702</v>
      </c>
      <c r="G39" s="331">
        <v>687</v>
      </c>
      <c r="H39" s="457">
        <f t="shared" si="1"/>
        <v>15</v>
      </c>
      <c r="J39" s="233"/>
    </row>
    <row r="40" spans="1:15" s="229" customFormat="1" ht="25.5" x14ac:dyDescent="0.2">
      <c r="A40" s="311"/>
      <c r="B40" s="311" t="s">
        <v>835</v>
      </c>
      <c r="C40" s="331">
        <f>SUM(C9:C39)</f>
        <v>20105</v>
      </c>
      <c r="D40" s="331">
        <f t="shared" ref="D40:G40" si="3">SUM(D9:D39)</f>
        <v>5115</v>
      </c>
      <c r="E40" s="331">
        <f t="shared" si="3"/>
        <v>3403</v>
      </c>
      <c r="F40" s="331">
        <f t="shared" si="3"/>
        <v>28623</v>
      </c>
      <c r="G40" s="331">
        <f t="shared" si="3"/>
        <v>27896</v>
      </c>
      <c r="H40" s="475" t="s">
        <v>939</v>
      </c>
    </row>
    <row r="41" spans="1:15" x14ac:dyDescent="0.2">
      <c r="C41" s="417"/>
      <c r="D41" s="417"/>
      <c r="E41" s="417"/>
      <c r="F41" s="417"/>
    </row>
    <row r="42" spans="1:15" x14ac:dyDescent="0.2">
      <c r="A42" s="236" t="s">
        <v>277</v>
      </c>
    </row>
    <row r="45" spans="1:15" x14ac:dyDescent="0.2">
      <c r="A45" s="125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</row>
    <row r="47" spans="1:15" ht="15.75" x14ac:dyDescent="0.25">
      <c r="E47" s="618" t="s">
        <v>868</v>
      </c>
      <c r="F47" s="618"/>
      <c r="G47" s="618"/>
      <c r="H47" s="618"/>
      <c r="I47" s="5"/>
    </row>
    <row r="48" spans="1:15" ht="15.75" x14ac:dyDescent="0.25">
      <c r="E48" s="618" t="s">
        <v>869</v>
      </c>
      <c r="F48" s="618"/>
      <c r="G48" s="618"/>
      <c r="H48" s="618"/>
      <c r="I48" s="324"/>
    </row>
  </sheetData>
  <mergeCells count="6">
    <mergeCell ref="E47:H47"/>
    <mergeCell ref="E48:H48"/>
    <mergeCell ref="A1:G1"/>
    <mergeCell ref="A2:H2"/>
    <mergeCell ref="A4:H4"/>
    <mergeCell ref="G6:H6"/>
  </mergeCells>
  <printOptions horizontalCentered="1"/>
  <pageMargins left="0.43" right="0.44" top="0.43" bottom="0.23" header="0.31496062992125984" footer="0.31496062992125984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topLeftCell="A11" zoomScaleSheetLayoutView="85" workbookViewId="0">
      <selection activeCell="M46" sqref="M46"/>
    </sheetView>
  </sheetViews>
  <sheetFormatPr defaultRowHeight="12.75" x14ac:dyDescent="0.2"/>
  <cols>
    <col min="1" max="1" width="8" style="199" customWidth="1"/>
    <col min="2" max="2" width="18.5703125" style="199" customWidth="1"/>
    <col min="3" max="3" width="9.7109375" style="199" customWidth="1"/>
    <col min="4" max="4" width="9.140625" style="199"/>
    <col min="5" max="5" width="9.5703125" style="199" customWidth="1"/>
    <col min="6" max="6" width="9.7109375" style="199" customWidth="1"/>
    <col min="7" max="7" width="10" style="199" customWidth="1"/>
    <col min="8" max="8" width="9.85546875" style="199" customWidth="1"/>
    <col min="9" max="9" width="9.140625" style="199"/>
    <col min="10" max="10" width="10.7109375" style="199" customWidth="1"/>
    <col min="11" max="11" width="8.85546875" style="199" customWidth="1"/>
    <col min="12" max="12" width="9.85546875" style="199" customWidth="1"/>
    <col min="13" max="13" width="8.85546875" style="199" customWidth="1"/>
    <col min="14" max="14" width="13.85546875" style="199" customWidth="1"/>
    <col min="15" max="16384" width="9.140625" style="199"/>
  </cols>
  <sheetData>
    <row r="1" spans="1:19" ht="12.75" customHeight="1" x14ac:dyDescent="0.2">
      <c r="D1" s="518"/>
      <c r="E1" s="518"/>
      <c r="F1" s="518"/>
      <c r="G1" s="518"/>
      <c r="H1" s="518"/>
      <c r="I1" s="518"/>
      <c r="L1" s="638" t="s">
        <v>83</v>
      </c>
      <c r="M1" s="638"/>
    </row>
    <row r="2" spans="1:19" ht="15.75" x14ac:dyDescent="0.25">
      <c r="A2" s="553" t="s">
        <v>0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</row>
    <row r="3" spans="1:19" ht="20.25" x14ac:dyDescent="0.3">
      <c r="A3" s="554" t="s">
        <v>646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</row>
    <row r="4" spans="1:19" ht="11.25" customHeight="1" x14ac:dyDescent="0.2"/>
    <row r="5" spans="1:19" ht="15.75" x14ac:dyDescent="0.25">
      <c r="A5" s="553" t="s">
        <v>651</v>
      </c>
      <c r="B5" s="553"/>
      <c r="C5" s="553"/>
      <c r="D5" s="553"/>
      <c r="E5" s="553"/>
      <c r="F5" s="553"/>
      <c r="G5" s="553"/>
      <c r="H5" s="553"/>
      <c r="I5" s="553"/>
      <c r="J5" s="553"/>
      <c r="K5" s="553"/>
      <c r="L5" s="553"/>
      <c r="M5" s="553"/>
      <c r="N5" s="553"/>
    </row>
    <row r="7" spans="1:19" s="5" customFormat="1" x14ac:dyDescent="0.2">
      <c r="A7" s="21" t="s">
        <v>883</v>
      </c>
      <c r="B7" s="21"/>
    </row>
    <row r="8" spans="1:19" x14ac:dyDescent="0.2">
      <c r="A8" s="166"/>
      <c r="B8" s="166"/>
      <c r="K8" s="60"/>
      <c r="L8" s="60" t="s">
        <v>895</v>
      </c>
      <c r="M8" s="60"/>
      <c r="N8" s="441"/>
    </row>
    <row r="9" spans="1:19" ht="15.75" customHeight="1" x14ac:dyDescent="0.2">
      <c r="A9" s="639" t="s">
        <v>2</v>
      </c>
      <c r="B9" s="639" t="s">
        <v>3</v>
      </c>
      <c r="C9" s="549" t="s">
        <v>4</v>
      </c>
      <c r="D9" s="549"/>
      <c r="E9" s="549"/>
      <c r="F9" s="534"/>
      <c r="G9" s="642"/>
      <c r="H9" s="596" t="s">
        <v>97</v>
      </c>
      <c r="I9" s="596"/>
      <c r="J9" s="596"/>
      <c r="K9" s="596"/>
      <c r="L9" s="596"/>
      <c r="M9" s="639" t="s">
        <v>132</v>
      </c>
      <c r="N9" s="523" t="s">
        <v>133</v>
      </c>
    </row>
    <row r="10" spans="1:19" ht="38.25" x14ac:dyDescent="0.2">
      <c r="A10" s="640"/>
      <c r="B10" s="640"/>
      <c r="C10" s="402" t="s">
        <v>5</v>
      </c>
      <c r="D10" s="175" t="s">
        <v>6</v>
      </c>
      <c r="E10" s="175" t="s">
        <v>360</v>
      </c>
      <c r="F10" s="177" t="s">
        <v>95</v>
      </c>
      <c r="G10" s="2" t="s">
        <v>361</v>
      </c>
      <c r="H10" s="175" t="s">
        <v>5</v>
      </c>
      <c r="I10" s="175" t="s">
        <v>6</v>
      </c>
      <c r="J10" s="175" t="s">
        <v>360</v>
      </c>
      <c r="K10" s="177" t="s">
        <v>95</v>
      </c>
      <c r="L10" s="177" t="s">
        <v>362</v>
      </c>
      <c r="M10" s="640"/>
      <c r="N10" s="523"/>
      <c r="R10" s="10"/>
      <c r="S10" s="10"/>
    </row>
    <row r="11" spans="1:19" s="5" customFormat="1" x14ac:dyDescent="0.2">
      <c r="A11" s="175">
        <v>1</v>
      </c>
      <c r="B11" s="175">
        <v>2</v>
      </c>
      <c r="C11" s="175">
        <v>3</v>
      </c>
      <c r="D11" s="175">
        <v>4</v>
      </c>
      <c r="E11" s="175">
        <v>5</v>
      </c>
      <c r="F11" s="175">
        <v>6</v>
      </c>
      <c r="G11" s="175">
        <v>7</v>
      </c>
      <c r="H11" s="175">
        <v>8</v>
      </c>
      <c r="I11" s="175">
        <v>9</v>
      </c>
      <c r="J11" s="175">
        <v>10</v>
      </c>
      <c r="K11" s="175">
        <v>11</v>
      </c>
      <c r="L11" s="175">
        <v>12</v>
      </c>
      <c r="M11" s="175">
        <v>13</v>
      </c>
      <c r="N11" s="175">
        <v>14</v>
      </c>
    </row>
    <row r="12" spans="1:19" x14ac:dyDescent="0.2">
      <c r="A12" s="235">
        <v>1</v>
      </c>
      <c r="B12" s="235" t="s">
        <v>844</v>
      </c>
      <c r="C12" s="8">
        <v>956</v>
      </c>
      <c r="D12" s="8">
        <v>2</v>
      </c>
      <c r="E12" s="8">
        <v>0</v>
      </c>
      <c r="F12" s="15">
        <v>6</v>
      </c>
      <c r="G12" s="237">
        <f>SUM(C12:F12)</f>
        <v>964</v>
      </c>
      <c r="H12" s="8">
        <v>913</v>
      </c>
      <c r="I12" s="8">
        <v>2</v>
      </c>
      <c r="J12" s="8">
        <v>0</v>
      </c>
      <c r="K12" s="8">
        <v>6</v>
      </c>
      <c r="L12" s="8">
        <f>SUM(H12:K12)</f>
        <v>921</v>
      </c>
      <c r="M12" s="8">
        <f>G12-L12</f>
        <v>43</v>
      </c>
      <c r="N12" s="8" t="s">
        <v>919</v>
      </c>
    </row>
    <row r="13" spans="1:19" x14ac:dyDescent="0.2">
      <c r="A13" s="235">
        <f>A12+1</f>
        <v>2</v>
      </c>
      <c r="B13" s="235" t="s">
        <v>809</v>
      </c>
      <c r="C13" s="8">
        <v>1004</v>
      </c>
      <c r="D13" s="8">
        <v>18</v>
      </c>
      <c r="E13" s="8">
        <v>14</v>
      </c>
      <c r="F13" s="15">
        <v>0</v>
      </c>
      <c r="G13" s="237">
        <f t="shared" ref="G13:G42" si="0">SUM(C13:F13)</f>
        <v>1036</v>
      </c>
      <c r="H13" s="8">
        <v>1004</v>
      </c>
      <c r="I13" s="8">
        <v>18</v>
      </c>
      <c r="J13" s="8">
        <v>14</v>
      </c>
      <c r="K13" s="8">
        <v>0</v>
      </c>
      <c r="L13" s="8">
        <f t="shared" ref="L13:L42" si="1">SUM(H13:K13)</f>
        <v>1036</v>
      </c>
      <c r="M13" s="8">
        <f t="shared" ref="M13:M42" si="2">G13-L13</f>
        <v>0</v>
      </c>
      <c r="N13" s="8"/>
    </row>
    <row r="14" spans="1:19" s="480" customFormat="1" ht="22.5" x14ac:dyDescent="0.2">
      <c r="A14" s="318">
        <f t="shared" ref="A14:A42" si="3">A13+1</f>
        <v>3</v>
      </c>
      <c r="B14" s="318" t="s">
        <v>845</v>
      </c>
      <c r="C14" s="471">
        <v>498</v>
      </c>
      <c r="D14" s="471">
        <v>111</v>
      </c>
      <c r="E14" s="471">
        <v>0</v>
      </c>
      <c r="F14" s="478">
        <v>2</v>
      </c>
      <c r="G14" s="479">
        <f t="shared" si="0"/>
        <v>611</v>
      </c>
      <c r="H14" s="471">
        <v>488</v>
      </c>
      <c r="I14" s="471">
        <v>101</v>
      </c>
      <c r="J14" s="471">
        <v>0</v>
      </c>
      <c r="K14" s="471">
        <v>2</v>
      </c>
      <c r="L14" s="471">
        <f t="shared" si="1"/>
        <v>591</v>
      </c>
      <c r="M14" s="471">
        <f t="shared" si="2"/>
        <v>20</v>
      </c>
      <c r="N14" s="481" t="s">
        <v>940</v>
      </c>
    </row>
    <row r="15" spans="1:19" x14ac:dyDescent="0.2">
      <c r="A15" s="235">
        <f t="shared" si="3"/>
        <v>4</v>
      </c>
      <c r="B15" s="235" t="s">
        <v>810</v>
      </c>
      <c r="C15" s="8">
        <v>511</v>
      </c>
      <c r="D15" s="8">
        <v>1</v>
      </c>
      <c r="E15" s="8">
        <v>0</v>
      </c>
      <c r="F15" s="15">
        <v>6</v>
      </c>
      <c r="G15" s="237">
        <f t="shared" si="0"/>
        <v>518</v>
      </c>
      <c r="H15" s="8">
        <v>511</v>
      </c>
      <c r="I15" s="8">
        <v>1</v>
      </c>
      <c r="J15" s="8">
        <v>0</v>
      </c>
      <c r="K15" s="8">
        <v>6</v>
      </c>
      <c r="L15" s="8">
        <f t="shared" si="1"/>
        <v>518</v>
      </c>
      <c r="M15" s="8">
        <f t="shared" si="2"/>
        <v>0</v>
      </c>
      <c r="N15" s="8"/>
    </row>
    <row r="16" spans="1:19" x14ac:dyDescent="0.2">
      <c r="A16" s="235">
        <f t="shared" si="3"/>
        <v>5</v>
      </c>
      <c r="B16" s="235" t="s">
        <v>811</v>
      </c>
      <c r="C16" s="8">
        <v>359</v>
      </c>
      <c r="D16" s="8">
        <v>5</v>
      </c>
      <c r="E16" s="8">
        <v>0</v>
      </c>
      <c r="F16" s="15">
        <v>0</v>
      </c>
      <c r="G16" s="237">
        <f t="shared" si="0"/>
        <v>364</v>
      </c>
      <c r="H16" s="8">
        <v>326</v>
      </c>
      <c r="I16" s="8">
        <v>5</v>
      </c>
      <c r="J16" s="8">
        <v>0</v>
      </c>
      <c r="K16" s="8">
        <v>0</v>
      </c>
      <c r="L16" s="8">
        <v>331</v>
      </c>
      <c r="M16" s="8">
        <f t="shared" si="2"/>
        <v>33</v>
      </c>
      <c r="N16" s="8" t="s">
        <v>919</v>
      </c>
    </row>
    <row r="17" spans="1:14" x14ac:dyDescent="0.2">
      <c r="A17" s="235">
        <f t="shared" si="3"/>
        <v>6</v>
      </c>
      <c r="B17" s="235" t="s">
        <v>812</v>
      </c>
      <c r="C17" s="8">
        <v>688</v>
      </c>
      <c r="D17" s="8">
        <v>1</v>
      </c>
      <c r="E17" s="8">
        <v>1</v>
      </c>
      <c r="F17" s="15">
        <v>1</v>
      </c>
      <c r="G17" s="237">
        <f t="shared" si="0"/>
        <v>691</v>
      </c>
      <c r="H17" s="8">
        <v>619</v>
      </c>
      <c r="I17" s="8">
        <v>1</v>
      </c>
      <c r="J17" s="8">
        <v>1</v>
      </c>
      <c r="K17" s="8">
        <v>1</v>
      </c>
      <c r="L17" s="8">
        <f t="shared" si="1"/>
        <v>622</v>
      </c>
      <c r="M17" s="8">
        <f t="shared" si="2"/>
        <v>69</v>
      </c>
      <c r="N17" s="8" t="s">
        <v>919</v>
      </c>
    </row>
    <row r="18" spans="1:14" x14ac:dyDescent="0.2">
      <c r="A18" s="235">
        <f t="shared" si="3"/>
        <v>7</v>
      </c>
      <c r="B18" s="235" t="s">
        <v>813</v>
      </c>
      <c r="C18" s="8">
        <v>288</v>
      </c>
      <c r="D18" s="8">
        <v>0</v>
      </c>
      <c r="E18" s="8">
        <v>0</v>
      </c>
      <c r="F18" s="15">
        <v>0</v>
      </c>
      <c r="G18" s="237">
        <f t="shared" si="0"/>
        <v>288</v>
      </c>
      <c r="H18" s="8">
        <v>288</v>
      </c>
      <c r="I18" s="8">
        <v>0</v>
      </c>
      <c r="J18" s="8">
        <v>0</v>
      </c>
      <c r="K18" s="8">
        <v>0</v>
      </c>
      <c r="L18" s="8">
        <f t="shared" si="1"/>
        <v>288</v>
      </c>
      <c r="M18" s="8">
        <f t="shared" si="2"/>
        <v>0</v>
      </c>
      <c r="N18" s="8"/>
    </row>
    <row r="19" spans="1:14" x14ac:dyDescent="0.2">
      <c r="A19" s="235">
        <f t="shared" si="3"/>
        <v>8</v>
      </c>
      <c r="B19" s="235" t="s">
        <v>814</v>
      </c>
      <c r="C19" s="8">
        <v>697</v>
      </c>
      <c r="D19" s="8">
        <v>2</v>
      </c>
      <c r="E19" s="8">
        <v>3</v>
      </c>
      <c r="F19" s="15">
        <v>1</v>
      </c>
      <c r="G19" s="237">
        <f t="shared" si="0"/>
        <v>703</v>
      </c>
      <c r="H19" s="8">
        <v>682</v>
      </c>
      <c r="I19" s="8">
        <v>2</v>
      </c>
      <c r="J19" s="8">
        <v>3</v>
      </c>
      <c r="K19" s="8">
        <v>0</v>
      </c>
      <c r="L19" s="8">
        <f t="shared" si="1"/>
        <v>687</v>
      </c>
      <c r="M19" s="8">
        <f t="shared" si="2"/>
        <v>16</v>
      </c>
      <c r="N19" s="8" t="s">
        <v>919</v>
      </c>
    </row>
    <row r="20" spans="1:14" x14ac:dyDescent="0.2">
      <c r="A20" s="235">
        <f t="shared" si="3"/>
        <v>9</v>
      </c>
      <c r="B20" s="235" t="s">
        <v>815</v>
      </c>
      <c r="C20" s="8">
        <v>423</v>
      </c>
      <c r="D20" s="8">
        <v>3</v>
      </c>
      <c r="E20" s="8">
        <v>0</v>
      </c>
      <c r="F20" s="15">
        <v>6</v>
      </c>
      <c r="G20" s="237">
        <f t="shared" si="0"/>
        <v>432</v>
      </c>
      <c r="H20" s="8">
        <v>423</v>
      </c>
      <c r="I20" s="8">
        <v>3</v>
      </c>
      <c r="J20" s="8">
        <v>0</v>
      </c>
      <c r="K20" s="8">
        <v>6</v>
      </c>
      <c r="L20" s="8">
        <f t="shared" si="1"/>
        <v>432</v>
      </c>
      <c r="M20" s="8">
        <f t="shared" si="2"/>
        <v>0</v>
      </c>
      <c r="N20" s="8"/>
    </row>
    <row r="21" spans="1:14" x14ac:dyDescent="0.2">
      <c r="A21" s="235">
        <f t="shared" si="3"/>
        <v>10</v>
      </c>
      <c r="B21" s="235" t="s">
        <v>816</v>
      </c>
      <c r="C21" s="8">
        <v>825</v>
      </c>
      <c r="D21" s="8">
        <v>11</v>
      </c>
      <c r="E21" s="8">
        <v>3</v>
      </c>
      <c r="F21" s="15">
        <v>1</v>
      </c>
      <c r="G21" s="237">
        <f t="shared" si="0"/>
        <v>840</v>
      </c>
      <c r="H21" s="8">
        <v>825</v>
      </c>
      <c r="I21" s="8">
        <v>11</v>
      </c>
      <c r="J21" s="8">
        <v>3</v>
      </c>
      <c r="K21" s="8">
        <v>1</v>
      </c>
      <c r="L21" s="8">
        <f t="shared" si="1"/>
        <v>840</v>
      </c>
      <c r="M21" s="8">
        <f t="shared" si="2"/>
        <v>0</v>
      </c>
      <c r="N21" s="8"/>
    </row>
    <row r="22" spans="1:14" x14ac:dyDescent="0.2">
      <c r="A22" s="235">
        <f t="shared" si="3"/>
        <v>11</v>
      </c>
      <c r="B22" s="235" t="s">
        <v>846</v>
      </c>
      <c r="C22" s="8">
        <v>885</v>
      </c>
      <c r="D22" s="8">
        <v>4</v>
      </c>
      <c r="E22" s="8">
        <v>0</v>
      </c>
      <c r="F22" s="15">
        <v>9</v>
      </c>
      <c r="G22" s="237">
        <f t="shared" si="0"/>
        <v>898</v>
      </c>
      <c r="H22" s="8">
        <v>856</v>
      </c>
      <c r="I22" s="8">
        <v>4</v>
      </c>
      <c r="J22" s="8">
        <v>0</v>
      </c>
      <c r="K22" s="8">
        <v>9</v>
      </c>
      <c r="L22" s="8">
        <f t="shared" si="1"/>
        <v>869</v>
      </c>
      <c r="M22" s="8">
        <f t="shared" si="2"/>
        <v>29</v>
      </c>
      <c r="N22" s="8" t="s">
        <v>919</v>
      </c>
    </row>
    <row r="23" spans="1:14" x14ac:dyDescent="0.2">
      <c r="A23" s="235">
        <f t="shared" si="3"/>
        <v>12</v>
      </c>
      <c r="B23" s="235" t="s">
        <v>817</v>
      </c>
      <c r="C23" s="8">
        <v>774</v>
      </c>
      <c r="D23" s="8">
        <v>3</v>
      </c>
      <c r="E23" s="8">
        <v>5</v>
      </c>
      <c r="F23" s="15">
        <v>2</v>
      </c>
      <c r="G23" s="237">
        <f t="shared" si="0"/>
        <v>784</v>
      </c>
      <c r="H23" s="8">
        <v>683</v>
      </c>
      <c r="I23" s="8">
        <v>3</v>
      </c>
      <c r="J23" s="8">
        <v>5</v>
      </c>
      <c r="K23" s="8">
        <v>2</v>
      </c>
      <c r="L23" s="8">
        <f t="shared" si="1"/>
        <v>693</v>
      </c>
      <c r="M23" s="8">
        <f t="shared" si="2"/>
        <v>91</v>
      </c>
      <c r="N23" s="8" t="s">
        <v>919</v>
      </c>
    </row>
    <row r="24" spans="1:14" x14ac:dyDescent="0.2">
      <c r="A24" s="235">
        <f t="shared" si="3"/>
        <v>13</v>
      </c>
      <c r="B24" s="235" t="s">
        <v>818</v>
      </c>
      <c r="C24" s="8">
        <v>971</v>
      </c>
      <c r="D24" s="8">
        <v>7</v>
      </c>
      <c r="E24" s="8">
        <v>24</v>
      </c>
      <c r="F24" s="15">
        <v>15</v>
      </c>
      <c r="G24" s="237">
        <f t="shared" si="0"/>
        <v>1017</v>
      </c>
      <c r="H24" s="8">
        <v>933</v>
      </c>
      <c r="I24" s="8">
        <v>6</v>
      </c>
      <c r="J24" s="8">
        <v>22</v>
      </c>
      <c r="K24" s="8">
        <v>12</v>
      </c>
      <c r="L24" s="8">
        <f t="shared" si="1"/>
        <v>973</v>
      </c>
      <c r="M24" s="8">
        <f t="shared" si="2"/>
        <v>44</v>
      </c>
      <c r="N24" s="8" t="s">
        <v>919</v>
      </c>
    </row>
    <row r="25" spans="1:14" x14ac:dyDescent="0.2">
      <c r="A25" s="235">
        <f t="shared" si="3"/>
        <v>14</v>
      </c>
      <c r="B25" s="235" t="s">
        <v>847</v>
      </c>
      <c r="C25" s="8">
        <v>562</v>
      </c>
      <c r="D25" s="8">
        <v>4</v>
      </c>
      <c r="E25" s="8">
        <v>0</v>
      </c>
      <c r="F25" s="15">
        <v>3</v>
      </c>
      <c r="G25" s="237">
        <f t="shared" si="0"/>
        <v>569</v>
      </c>
      <c r="H25" s="8">
        <v>543</v>
      </c>
      <c r="I25" s="8">
        <v>4</v>
      </c>
      <c r="J25" s="8">
        <v>0</v>
      </c>
      <c r="K25" s="8">
        <v>3</v>
      </c>
      <c r="L25" s="8">
        <f t="shared" si="1"/>
        <v>550</v>
      </c>
      <c r="M25" s="8">
        <f t="shared" si="2"/>
        <v>19</v>
      </c>
      <c r="N25" s="8" t="s">
        <v>919</v>
      </c>
    </row>
    <row r="26" spans="1:14" x14ac:dyDescent="0.2">
      <c r="A26" s="235">
        <f t="shared" si="3"/>
        <v>15</v>
      </c>
      <c r="B26" s="235" t="s">
        <v>819</v>
      </c>
      <c r="C26" s="8">
        <v>624</v>
      </c>
      <c r="D26" s="8">
        <v>1</v>
      </c>
      <c r="E26" s="8">
        <v>0</v>
      </c>
      <c r="F26" s="15">
        <v>3</v>
      </c>
      <c r="G26" s="237">
        <f t="shared" si="0"/>
        <v>628</v>
      </c>
      <c r="H26" s="8">
        <v>624</v>
      </c>
      <c r="I26" s="8">
        <v>1</v>
      </c>
      <c r="J26" s="8">
        <v>0</v>
      </c>
      <c r="K26" s="8">
        <v>3</v>
      </c>
      <c r="L26" s="8">
        <f t="shared" si="1"/>
        <v>628</v>
      </c>
      <c r="M26" s="8">
        <f t="shared" si="2"/>
        <v>0</v>
      </c>
      <c r="N26" s="8"/>
    </row>
    <row r="27" spans="1:14" x14ac:dyDescent="0.2">
      <c r="A27" s="235">
        <f t="shared" si="3"/>
        <v>16</v>
      </c>
      <c r="B27" s="235" t="s">
        <v>820</v>
      </c>
      <c r="C27" s="8">
        <v>371</v>
      </c>
      <c r="D27" s="8">
        <v>2</v>
      </c>
      <c r="E27" s="8">
        <v>0</v>
      </c>
      <c r="F27" s="15">
        <v>4</v>
      </c>
      <c r="G27" s="237">
        <f t="shared" si="0"/>
        <v>377</v>
      </c>
      <c r="H27" s="8">
        <v>366</v>
      </c>
      <c r="I27" s="8">
        <v>2</v>
      </c>
      <c r="J27" s="8">
        <v>0</v>
      </c>
      <c r="K27" s="8">
        <v>4</v>
      </c>
      <c r="L27" s="8">
        <f t="shared" si="1"/>
        <v>372</v>
      </c>
      <c r="M27" s="8">
        <f t="shared" si="2"/>
        <v>5</v>
      </c>
      <c r="N27" s="8" t="s">
        <v>919</v>
      </c>
    </row>
    <row r="28" spans="1:14" x14ac:dyDescent="0.2">
      <c r="A28" s="235">
        <f t="shared" si="3"/>
        <v>17</v>
      </c>
      <c r="B28" s="235" t="s">
        <v>821</v>
      </c>
      <c r="C28" s="8">
        <v>602</v>
      </c>
      <c r="D28" s="8">
        <v>6</v>
      </c>
      <c r="E28" s="8">
        <v>1</v>
      </c>
      <c r="F28" s="15">
        <v>1</v>
      </c>
      <c r="G28" s="237">
        <f t="shared" si="0"/>
        <v>610</v>
      </c>
      <c r="H28" s="8">
        <v>564</v>
      </c>
      <c r="I28" s="8">
        <v>6</v>
      </c>
      <c r="J28" s="8">
        <v>1</v>
      </c>
      <c r="K28" s="8">
        <v>1</v>
      </c>
      <c r="L28" s="8">
        <f t="shared" si="1"/>
        <v>572</v>
      </c>
      <c r="M28" s="8">
        <f t="shared" si="2"/>
        <v>38</v>
      </c>
      <c r="N28" s="8" t="s">
        <v>919</v>
      </c>
    </row>
    <row r="29" spans="1:14" x14ac:dyDescent="0.2">
      <c r="A29" s="235">
        <f t="shared" si="3"/>
        <v>18</v>
      </c>
      <c r="B29" s="235" t="s">
        <v>822</v>
      </c>
      <c r="C29" s="8">
        <v>1130</v>
      </c>
      <c r="D29" s="8">
        <v>32</v>
      </c>
      <c r="E29" s="8">
        <v>0</v>
      </c>
      <c r="F29" s="15">
        <v>9</v>
      </c>
      <c r="G29" s="237">
        <f t="shared" si="0"/>
        <v>1171</v>
      </c>
      <c r="H29" s="8">
        <v>1026</v>
      </c>
      <c r="I29" s="8">
        <v>26</v>
      </c>
      <c r="J29" s="8">
        <v>0</v>
      </c>
      <c r="K29" s="8">
        <v>6</v>
      </c>
      <c r="L29" s="8">
        <f t="shared" si="1"/>
        <v>1058</v>
      </c>
      <c r="M29" s="8">
        <f t="shared" si="2"/>
        <v>113</v>
      </c>
      <c r="N29" s="8" t="s">
        <v>919</v>
      </c>
    </row>
    <row r="30" spans="1:14" x14ac:dyDescent="0.2">
      <c r="A30" s="235">
        <f t="shared" si="3"/>
        <v>19</v>
      </c>
      <c r="B30" s="235" t="s">
        <v>848</v>
      </c>
      <c r="C30" s="8">
        <v>574</v>
      </c>
      <c r="D30" s="8">
        <v>0</v>
      </c>
      <c r="E30" s="8">
        <v>0</v>
      </c>
      <c r="F30" s="15">
        <v>0</v>
      </c>
      <c r="G30" s="237">
        <f t="shared" si="0"/>
        <v>574</v>
      </c>
      <c r="H30" s="8">
        <v>574</v>
      </c>
      <c r="I30" s="8">
        <v>0</v>
      </c>
      <c r="J30" s="8">
        <v>0</v>
      </c>
      <c r="K30" s="8">
        <v>0</v>
      </c>
      <c r="L30" s="8">
        <f t="shared" si="1"/>
        <v>574</v>
      </c>
      <c r="M30" s="8">
        <f t="shared" si="2"/>
        <v>0</v>
      </c>
      <c r="N30" s="8"/>
    </row>
    <row r="31" spans="1:14" x14ac:dyDescent="0.2">
      <c r="A31" s="235">
        <f t="shared" si="3"/>
        <v>20</v>
      </c>
      <c r="B31" s="235" t="s">
        <v>823</v>
      </c>
      <c r="C31" s="8">
        <v>766</v>
      </c>
      <c r="D31" s="8">
        <v>19</v>
      </c>
      <c r="E31" s="8">
        <v>10</v>
      </c>
      <c r="F31" s="15">
        <v>0</v>
      </c>
      <c r="G31" s="237">
        <f t="shared" si="0"/>
        <v>795</v>
      </c>
      <c r="H31" s="8">
        <v>755</v>
      </c>
      <c r="I31" s="8">
        <v>18</v>
      </c>
      <c r="J31" s="8">
        <v>10</v>
      </c>
      <c r="K31" s="8">
        <v>0</v>
      </c>
      <c r="L31" s="8">
        <f t="shared" si="1"/>
        <v>783</v>
      </c>
      <c r="M31" s="8">
        <f t="shared" si="2"/>
        <v>12</v>
      </c>
      <c r="N31" s="8" t="s">
        <v>919</v>
      </c>
    </row>
    <row r="32" spans="1:14" x14ac:dyDescent="0.2">
      <c r="A32" s="235">
        <f t="shared" si="3"/>
        <v>21</v>
      </c>
      <c r="B32" s="235" t="s">
        <v>824</v>
      </c>
      <c r="C32" s="8">
        <v>359</v>
      </c>
      <c r="D32" s="8">
        <v>2</v>
      </c>
      <c r="E32" s="8">
        <v>0</v>
      </c>
      <c r="F32" s="15">
        <v>1</v>
      </c>
      <c r="G32" s="237">
        <f t="shared" si="0"/>
        <v>362</v>
      </c>
      <c r="H32" s="8">
        <v>349</v>
      </c>
      <c r="I32" s="8">
        <v>1</v>
      </c>
      <c r="J32" s="8">
        <v>0</v>
      </c>
      <c r="K32" s="8">
        <v>1</v>
      </c>
      <c r="L32" s="8">
        <f t="shared" si="1"/>
        <v>351</v>
      </c>
      <c r="M32" s="8">
        <f t="shared" si="2"/>
        <v>11</v>
      </c>
      <c r="N32" s="8" t="s">
        <v>919</v>
      </c>
    </row>
    <row r="33" spans="1:14" x14ac:dyDescent="0.2">
      <c r="A33" s="235">
        <f t="shared" si="3"/>
        <v>22</v>
      </c>
      <c r="B33" s="235" t="s">
        <v>825</v>
      </c>
      <c r="C33" s="8">
        <v>339</v>
      </c>
      <c r="D33" s="8">
        <v>1</v>
      </c>
      <c r="E33" s="8">
        <v>0</v>
      </c>
      <c r="F33" s="15">
        <v>1</v>
      </c>
      <c r="G33" s="237">
        <f t="shared" si="0"/>
        <v>341</v>
      </c>
      <c r="H33" s="8">
        <v>339</v>
      </c>
      <c r="I33" s="8">
        <v>1</v>
      </c>
      <c r="J33" s="8">
        <v>0</v>
      </c>
      <c r="K33" s="8">
        <v>1</v>
      </c>
      <c r="L33" s="8">
        <f t="shared" si="1"/>
        <v>341</v>
      </c>
      <c r="M33" s="8">
        <f t="shared" si="2"/>
        <v>0</v>
      </c>
      <c r="N33" s="8"/>
    </row>
    <row r="34" spans="1:14" x14ac:dyDescent="0.2">
      <c r="A34" s="235">
        <f t="shared" si="3"/>
        <v>23</v>
      </c>
      <c r="B34" s="235" t="s">
        <v>826</v>
      </c>
      <c r="C34" s="8">
        <v>881</v>
      </c>
      <c r="D34" s="8">
        <v>2</v>
      </c>
      <c r="E34" s="8">
        <v>0</v>
      </c>
      <c r="F34" s="15">
        <v>16</v>
      </c>
      <c r="G34" s="237">
        <f t="shared" si="0"/>
        <v>899</v>
      </c>
      <c r="H34" s="8">
        <v>881</v>
      </c>
      <c r="I34" s="8">
        <v>2</v>
      </c>
      <c r="J34" s="8">
        <v>0</v>
      </c>
      <c r="K34" s="8">
        <v>16</v>
      </c>
      <c r="L34" s="8">
        <f t="shared" si="1"/>
        <v>899</v>
      </c>
      <c r="M34" s="8">
        <f t="shared" si="2"/>
        <v>0</v>
      </c>
      <c r="N34" s="8"/>
    </row>
    <row r="35" spans="1:14" x14ac:dyDescent="0.2">
      <c r="A35" s="235">
        <f t="shared" si="3"/>
        <v>24</v>
      </c>
      <c r="B35" s="235" t="s">
        <v>827</v>
      </c>
      <c r="C35" s="8">
        <v>860</v>
      </c>
      <c r="D35" s="8">
        <v>2</v>
      </c>
      <c r="E35" s="8">
        <v>0</v>
      </c>
      <c r="F35" s="15">
        <v>11</v>
      </c>
      <c r="G35" s="237">
        <f t="shared" si="0"/>
        <v>873</v>
      </c>
      <c r="H35" s="8">
        <v>860</v>
      </c>
      <c r="I35" s="8">
        <v>2</v>
      </c>
      <c r="J35" s="8">
        <v>0</v>
      </c>
      <c r="K35" s="8">
        <v>11</v>
      </c>
      <c r="L35" s="8">
        <f t="shared" si="1"/>
        <v>873</v>
      </c>
      <c r="M35" s="8">
        <f t="shared" si="2"/>
        <v>0</v>
      </c>
      <c r="N35" s="8"/>
    </row>
    <row r="36" spans="1:14" x14ac:dyDescent="0.2">
      <c r="A36" s="235">
        <f t="shared" si="3"/>
        <v>25</v>
      </c>
      <c r="B36" s="235" t="s">
        <v>828</v>
      </c>
      <c r="C36" s="8">
        <v>636</v>
      </c>
      <c r="D36" s="8">
        <v>1</v>
      </c>
      <c r="E36" s="8">
        <v>0</v>
      </c>
      <c r="F36" s="15">
        <v>2</v>
      </c>
      <c r="G36" s="237">
        <f t="shared" si="0"/>
        <v>639</v>
      </c>
      <c r="H36" s="8">
        <v>636</v>
      </c>
      <c r="I36" s="8">
        <v>1</v>
      </c>
      <c r="J36" s="8">
        <v>0</v>
      </c>
      <c r="K36" s="8">
        <v>2</v>
      </c>
      <c r="L36" s="8">
        <f t="shared" si="1"/>
        <v>639</v>
      </c>
      <c r="M36" s="8">
        <f t="shared" si="2"/>
        <v>0</v>
      </c>
      <c r="N36" s="8"/>
    </row>
    <row r="37" spans="1:14" x14ac:dyDescent="0.2">
      <c r="A37" s="235">
        <f t="shared" si="3"/>
        <v>26</v>
      </c>
      <c r="B37" s="235" t="s">
        <v>829</v>
      </c>
      <c r="C37" s="8">
        <v>687</v>
      </c>
      <c r="D37" s="8">
        <v>10</v>
      </c>
      <c r="E37" s="8">
        <v>0</v>
      </c>
      <c r="F37" s="15">
        <v>5</v>
      </c>
      <c r="G37" s="237">
        <f t="shared" si="0"/>
        <v>702</v>
      </c>
      <c r="H37" s="8">
        <v>679</v>
      </c>
      <c r="I37" s="8">
        <v>10</v>
      </c>
      <c r="J37" s="8">
        <v>0</v>
      </c>
      <c r="K37" s="8">
        <v>5</v>
      </c>
      <c r="L37" s="8">
        <f t="shared" si="1"/>
        <v>694</v>
      </c>
      <c r="M37" s="8">
        <f t="shared" si="2"/>
        <v>8</v>
      </c>
      <c r="N37" s="8" t="s">
        <v>919</v>
      </c>
    </row>
    <row r="38" spans="1:14" x14ac:dyDescent="0.2">
      <c r="A38" s="235">
        <f t="shared" si="3"/>
        <v>27</v>
      </c>
      <c r="B38" s="235" t="s">
        <v>830</v>
      </c>
      <c r="C38" s="8">
        <v>754</v>
      </c>
      <c r="D38" s="8">
        <v>2</v>
      </c>
      <c r="E38" s="8">
        <v>0</v>
      </c>
      <c r="F38" s="15">
        <v>0</v>
      </c>
      <c r="G38" s="237">
        <f t="shared" si="0"/>
        <v>756</v>
      </c>
      <c r="H38" s="8">
        <v>754</v>
      </c>
      <c r="I38" s="8">
        <v>2</v>
      </c>
      <c r="J38" s="8">
        <v>0</v>
      </c>
      <c r="K38" s="8">
        <v>0</v>
      </c>
      <c r="L38" s="8">
        <f t="shared" si="1"/>
        <v>756</v>
      </c>
      <c r="M38" s="8">
        <f t="shared" si="2"/>
        <v>0</v>
      </c>
      <c r="N38" s="8"/>
    </row>
    <row r="39" spans="1:14" x14ac:dyDescent="0.2">
      <c r="A39" s="235">
        <f t="shared" si="3"/>
        <v>28</v>
      </c>
      <c r="B39" s="168" t="s">
        <v>831</v>
      </c>
      <c r="C39" s="8">
        <v>361</v>
      </c>
      <c r="D39" s="8">
        <v>2</v>
      </c>
      <c r="E39" s="8">
        <v>0</v>
      </c>
      <c r="F39" s="15">
        <v>0</v>
      </c>
      <c r="G39" s="237">
        <f t="shared" si="0"/>
        <v>363</v>
      </c>
      <c r="H39" s="8">
        <v>361</v>
      </c>
      <c r="I39" s="8">
        <v>2</v>
      </c>
      <c r="J39" s="8">
        <v>0</v>
      </c>
      <c r="K39" s="8">
        <v>0</v>
      </c>
      <c r="L39" s="8">
        <f t="shared" si="1"/>
        <v>363</v>
      </c>
      <c r="M39" s="8">
        <f t="shared" si="2"/>
        <v>0</v>
      </c>
      <c r="N39" s="8"/>
    </row>
    <row r="40" spans="1:14" x14ac:dyDescent="0.2">
      <c r="A40" s="235">
        <f t="shared" si="3"/>
        <v>29</v>
      </c>
      <c r="B40" s="168" t="s">
        <v>832</v>
      </c>
      <c r="C40" s="8">
        <v>468</v>
      </c>
      <c r="D40" s="8">
        <v>3</v>
      </c>
      <c r="E40" s="8">
        <v>0</v>
      </c>
      <c r="F40" s="15">
        <v>2</v>
      </c>
      <c r="G40" s="237">
        <f t="shared" si="0"/>
        <v>473</v>
      </c>
      <c r="H40" s="8">
        <v>428</v>
      </c>
      <c r="I40" s="8">
        <v>4</v>
      </c>
      <c r="J40" s="8">
        <v>0</v>
      </c>
      <c r="K40" s="8">
        <v>0</v>
      </c>
      <c r="L40" s="8">
        <f t="shared" si="1"/>
        <v>432</v>
      </c>
      <c r="M40" s="8">
        <f t="shared" si="2"/>
        <v>41</v>
      </c>
      <c r="N40" s="8" t="s">
        <v>919</v>
      </c>
    </row>
    <row r="41" spans="1:14" x14ac:dyDescent="0.2">
      <c r="A41" s="235">
        <f t="shared" si="3"/>
        <v>30</v>
      </c>
      <c r="B41" s="168" t="s">
        <v>833</v>
      </c>
      <c r="C41" s="8">
        <v>305</v>
      </c>
      <c r="D41" s="8">
        <v>33</v>
      </c>
      <c r="E41" s="8">
        <v>0</v>
      </c>
      <c r="F41" s="15">
        <v>16</v>
      </c>
      <c r="G41" s="237">
        <f t="shared" si="0"/>
        <v>354</v>
      </c>
      <c r="H41" s="8">
        <v>289</v>
      </c>
      <c r="I41" s="8">
        <v>22</v>
      </c>
      <c r="J41" s="8">
        <v>0</v>
      </c>
      <c r="K41" s="8">
        <v>12</v>
      </c>
      <c r="L41" s="8">
        <f t="shared" si="1"/>
        <v>323</v>
      </c>
      <c r="M41" s="8">
        <f t="shared" si="2"/>
        <v>31</v>
      </c>
      <c r="N41" s="8" t="s">
        <v>919</v>
      </c>
    </row>
    <row r="42" spans="1:14" x14ac:dyDescent="0.2">
      <c r="A42" s="235">
        <f t="shared" si="3"/>
        <v>31</v>
      </c>
      <c r="B42" s="168" t="s">
        <v>834</v>
      </c>
      <c r="C42" s="8">
        <v>466</v>
      </c>
      <c r="D42" s="8">
        <v>7</v>
      </c>
      <c r="E42" s="8">
        <v>0</v>
      </c>
      <c r="F42" s="8">
        <v>0</v>
      </c>
      <c r="G42" s="237">
        <f t="shared" si="0"/>
        <v>473</v>
      </c>
      <c r="H42" s="8">
        <v>457</v>
      </c>
      <c r="I42" s="8">
        <v>4</v>
      </c>
      <c r="J42" s="8">
        <v>0</v>
      </c>
      <c r="K42" s="8">
        <v>0</v>
      </c>
      <c r="L42" s="8">
        <f t="shared" si="1"/>
        <v>461</v>
      </c>
      <c r="M42" s="8">
        <f t="shared" si="2"/>
        <v>12</v>
      </c>
      <c r="N42" s="8" t="s">
        <v>919</v>
      </c>
    </row>
    <row r="43" spans="1:14" s="5" customFormat="1" x14ac:dyDescent="0.2">
      <c r="A43" s="311"/>
      <c r="B43" s="311" t="s">
        <v>835</v>
      </c>
      <c r="C43" s="17">
        <f>SUM(C12:C42)</f>
        <v>19624</v>
      </c>
      <c r="D43" s="17">
        <f t="shared" ref="D43:N43" si="4">SUM(D12:D42)</f>
        <v>297</v>
      </c>
      <c r="E43" s="17">
        <f t="shared" si="4"/>
        <v>61</v>
      </c>
      <c r="F43" s="17">
        <f t="shared" si="4"/>
        <v>123</v>
      </c>
      <c r="G43" s="17">
        <f t="shared" si="4"/>
        <v>20105</v>
      </c>
      <c r="H43" s="17">
        <f t="shared" si="4"/>
        <v>19036</v>
      </c>
      <c r="I43" s="17">
        <f t="shared" si="4"/>
        <v>265</v>
      </c>
      <c r="J43" s="17">
        <f t="shared" si="4"/>
        <v>59</v>
      </c>
      <c r="K43" s="17">
        <f t="shared" si="4"/>
        <v>110</v>
      </c>
      <c r="L43" s="17">
        <f t="shared" si="4"/>
        <v>19470</v>
      </c>
      <c r="M43" s="17">
        <f t="shared" si="4"/>
        <v>635</v>
      </c>
      <c r="N43" s="17">
        <f t="shared" si="4"/>
        <v>0</v>
      </c>
    </row>
    <row r="44" spans="1:14" x14ac:dyDescent="0.2">
      <c r="A44" s="9" t="s">
        <v>8</v>
      </c>
      <c r="C44" s="417"/>
      <c r="D44" s="417"/>
      <c r="E44" s="417"/>
      <c r="F44" s="417"/>
      <c r="G44" s="417"/>
    </row>
    <row r="45" spans="1:14" x14ac:dyDescent="0.2">
      <c r="A45" s="199" t="s">
        <v>9</v>
      </c>
    </row>
    <row r="46" spans="1:14" x14ac:dyDescent="0.2">
      <c r="A46" s="199" t="s">
        <v>10</v>
      </c>
      <c r="J46" s="3" t="s">
        <v>11</v>
      </c>
      <c r="K46" s="3"/>
      <c r="L46" s="3" t="s">
        <v>11</v>
      </c>
    </row>
    <row r="47" spans="1:14" x14ac:dyDescent="0.2">
      <c r="A47" s="199" t="s">
        <v>434</v>
      </c>
      <c r="J47" s="3"/>
      <c r="K47" s="3"/>
      <c r="L47" s="3"/>
    </row>
    <row r="48" spans="1:14" x14ac:dyDescent="0.2">
      <c r="C48" s="199" t="s">
        <v>435</v>
      </c>
      <c r="E48" s="10"/>
      <c r="F48" s="10"/>
      <c r="G48" s="10"/>
      <c r="H48" s="10"/>
      <c r="I48" s="10"/>
      <c r="J48" s="10"/>
      <c r="K48" s="10"/>
      <c r="L48" s="10"/>
      <c r="M48" s="10"/>
    </row>
    <row r="49" spans="1:14" x14ac:dyDescent="0.2">
      <c r="E49" s="10"/>
      <c r="F49" s="10"/>
      <c r="G49" s="10"/>
      <c r="H49" s="10"/>
      <c r="I49" s="10"/>
      <c r="J49" s="10"/>
      <c r="K49" s="10"/>
      <c r="L49" s="10"/>
      <c r="M49" s="10"/>
    </row>
    <row r="50" spans="1:14" x14ac:dyDescent="0.2">
      <c r="A50" s="641"/>
      <c r="B50" s="641"/>
      <c r="C50" s="641"/>
      <c r="D50" s="641"/>
      <c r="E50" s="641"/>
      <c r="F50" s="641"/>
      <c r="G50" s="641"/>
      <c r="H50" s="641"/>
      <c r="I50" s="641"/>
      <c r="J50" s="641"/>
      <c r="K50" s="641"/>
      <c r="L50" s="641"/>
      <c r="M50" s="641"/>
    </row>
    <row r="52" spans="1:14" ht="15.75" x14ac:dyDescent="0.25">
      <c r="J52" s="618" t="s">
        <v>868</v>
      </c>
      <c r="K52" s="618"/>
      <c r="L52" s="618"/>
      <c r="M52" s="618"/>
      <c r="N52" s="618"/>
    </row>
    <row r="53" spans="1:14" ht="15.75" x14ac:dyDescent="0.25">
      <c r="J53" s="618" t="s">
        <v>869</v>
      </c>
      <c r="K53" s="618"/>
      <c r="L53" s="618"/>
      <c r="M53" s="618"/>
      <c r="N53" s="618"/>
    </row>
  </sheetData>
  <mergeCells count="14">
    <mergeCell ref="J52:N52"/>
    <mergeCell ref="J53:N53"/>
    <mergeCell ref="A2:N2"/>
    <mergeCell ref="A3:N3"/>
    <mergeCell ref="A5:N5"/>
    <mergeCell ref="M9:M10"/>
    <mergeCell ref="N9:N10"/>
    <mergeCell ref="D1:I1"/>
    <mergeCell ref="L1:M1"/>
    <mergeCell ref="B9:B10"/>
    <mergeCell ref="A9:A10"/>
    <mergeCell ref="A50:M50"/>
    <mergeCell ref="H9:L9"/>
    <mergeCell ref="C9:G9"/>
  </mergeCells>
  <phoneticPr fontId="0" type="noConversion"/>
  <printOptions horizontalCentered="1"/>
  <pageMargins left="0.38" right="0.45" top="0.35" bottom="0" header="0.31496062992125984" footer="0.31496062992125984"/>
  <pageSetup paperSize="9"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topLeftCell="A10" zoomScaleSheetLayoutView="90" workbookViewId="0">
      <selection activeCell="M46" sqref="M46"/>
    </sheetView>
  </sheetViews>
  <sheetFormatPr defaultRowHeight="12.75" x14ac:dyDescent="0.2"/>
  <cols>
    <col min="1" max="1" width="7.5703125" style="199" customWidth="1"/>
    <col min="2" max="2" width="18.5703125" style="199" customWidth="1"/>
    <col min="3" max="3" width="9.7109375" style="199" customWidth="1"/>
    <col min="4" max="4" width="9.140625" style="199"/>
    <col min="5" max="5" width="9.5703125" style="199" customWidth="1"/>
    <col min="6" max="6" width="7.5703125" style="199" customWidth="1"/>
    <col min="7" max="7" width="8.42578125" style="199" customWidth="1"/>
    <col min="8" max="8" width="10.5703125" style="199" customWidth="1"/>
    <col min="9" max="9" width="9.85546875" style="199" customWidth="1"/>
    <col min="10" max="11" width="9.140625" style="199"/>
    <col min="12" max="12" width="7.5703125" style="199" customWidth="1"/>
    <col min="13" max="13" width="12.28515625" style="199" customWidth="1"/>
    <col min="14" max="14" width="15.85546875" style="199" customWidth="1"/>
    <col min="15" max="16384" width="9.140625" style="199"/>
  </cols>
  <sheetData>
    <row r="1" spans="1:19" ht="12.75" customHeight="1" x14ac:dyDescent="0.2">
      <c r="D1" s="518"/>
      <c r="E1" s="518"/>
      <c r="F1" s="518"/>
      <c r="G1" s="518"/>
      <c r="H1" s="518"/>
      <c r="I1" s="518"/>
      <c r="J1" s="518"/>
      <c r="K1" s="184"/>
      <c r="M1" s="195" t="s">
        <v>84</v>
      </c>
    </row>
    <row r="2" spans="1:19" ht="15.75" x14ac:dyDescent="0.25">
      <c r="A2" s="553" t="s">
        <v>0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</row>
    <row r="3" spans="1:19" ht="20.25" x14ac:dyDescent="0.3">
      <c r="A3" s="554" t="s">
        <v>646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</row>
    <row r="4" spans="1:19" ht="11.25" customHeight="1" x14ac:dyDescent="0.2"/>
    <row r="5" spans="1:19" ht="15.75" x14ac:dyDescent="0.25">
      <c r="A5" s="555" t="s">
        <v>652</v>
      </c>
      <c r="B5" s="555"/>
      <c r="C5" s="555"/>
      <c r="D5" s="555"/>
      <c r="E5" s="555"/>
      <c r="F5" s="555"/>
      <c r="G5" s="555"/>
      <c r="H5" s="555"/>
      <c r="I5" s="555"/>
      <c r="J5" s="555"/>
      <c r="K5" s="555"/>
      <c r="L5" s="555"/>
      <c r="M5" s="555"/>
      <c r="N5" s="555"/>
    </row>
    <row r="7" spans="1:19" s="5" customFormat="1" x14ac:dyDescent="0.2">
      <c r="A7" s="21" t="s">
        <v>883</v>
      </c>
      <c r="B7" s="21"/>
      <c r="L7" s="643" t="s">
        <v>895</v>
      </c>
      <c r="M7" s="643"/>
      <c r="N7" s="643"/>
    </row>
    <row r="8" spans="1:19" ht="15.75" customHeight="1" x14ac:dyDescent="0.2">
      <c r="A8" s="639" t="s">
        <v>2</v>
      </c>
      <c r="B8" s="639" t="s">
        <v>3</v>
      </c>
      <c r="C8" s="549" t="s">
        <v>4</v>
      </c>
      <c r="D8" s="549"/>
      <c r="E8" s="549"/>
      <c r="F8" s="549"/>
      <c r="G8" s="549"/>
      <c r="H8" s="549" t="s">
        <v>97</v>
      </c>
      <c r="I8" s="549"/>
      <c r="J8" s="549"/>
      <c r="K8" s="549"/>
      <c r="L8" s="549"/>
      <c r="M8" s="639" t="s">
        <v>132</v>
      </c>
      <c r="N8" s="523" t="s">
        <v>133</v>
      </c>
    </row>
    <row r="9" spans="1:19" ht="51" x14ac:dyDescent="0.2">
      <c r="A9" s="640"/>
      <c r="B9" s="640"/>
      <c r="C9" s="175" t="s">
        <v>5</v>
      </c>
      <c r="D9" s="175" t="s">
        <v>6</v>
      </c>
      <c r="E9" s="175" t="s">
        <v>360</v>
      </c>
      <c r="F9" s="175" t="s">
        <v>95</v>
      </c>
      <c r="G9" s="175" t="s">
        <v>207</v>
      </c>
      <c r="H9" s="175" t="s">
        <v>5</v>
      </c>
      <c r="I9" s="175" t="s">
        <v>6</v>
      </c>
      <c r="J9" s="175" t="s">
        <v>360</v>
      </c>
      <c r="K9" s="175" t="s">
        <v>95</v>
      </c>
      <c r="L9" s="175" t="s">
        <v>206</v>
      </c>
      <c r="M9" s="640"/>
      <c r="N9" s="523"/>
      <c r="R9" s="8"/>
      <c r="S9" s="10"/>
    </row>
    <row r="10" spans="1:19" s="5" customFormat="1" x14ac:dyDescent="0.2">
      <c r="A10" s="175">
        <v>1</v>
      </c>
      <c r="B10" s="175">
        <v>2</v>
      </c>
      <c r="C10" s="175">
        <v>3</v>
      </c>
      <c r="D10" s="175">
        <v>4</v>
      </c>
      <c r="E10" s="175">
        <v>5</v>
      </c>
      <c r="F10" s="175">
        <v>6</v>
      </c>
      <c r="G10" s="175">
        <v>7</v>
      </c>
      <c r="H10" s="175">
        <v>8</v>
      </c>
      <c r="I10" s="175">
        <v>9</v>
      </c>
      <c r="J10" s="175">
        <v>10</v>
      </c>
      <c r="K10" s="175">
        <v>11</v>
      </c>
      <c r="L10" s="175">
        <v>12</v>
      </c>
      <c r="M10" s="175">
        <v>13</v>
      </c>
      <c r="N10" s="175">
        <v>14</v>
      </c>
    </row>
    <row r="11" spans="1:19" x14ac:dyDescent="0.2">
      <c r="A11" s="235">
        <v>1</v>
      </c>
      <c r="B11" s="235" t="s">
        <v>844</v>
      </c>
      <c r="C11" s="8">
        <v>110</v>
      </c>
      <c r="D11" s="8">
        <v>0</v>
      </c>
      <c r="E11" s="8">
        <v>0</v>
      </c>
      <c r="F11" s="8">
        <v>10</v>
      </c>
      <c r="G11" s="8">
        <f>SUM(C11:F11)</f>
        <v>120</v>
      </c>
      <c r="H11" s="8">
        <v>110</v>
      </c>
      <c r="I11" s="8">
        <v>0</v>
      </c>
      <c r="J11" s="8">
        <v>0</v>
      </c>
      <c r="K11" s="8">
        <v>10</v>
      </c>
      <c r="L11" s="8">
        <f>SUM(H11:K11)</f>
        <v>120</v>
      </c>
      <c r="M11" s="8">
        <f>G11-L11</f>
        <v>0</v>
      </c>
      <c r="N11" s="8"/>
    </row>
    <row r="12" spans="1:19" x14ac:dyDescent="0.2">
      <c r="A12" s="235">
        <f>A11+1</f>
        <v>2</v>
      </c>
      <c r="B12" s="235" t="s">
        <v>809</v>
      </c>
      <c r="C12" s="8">
        <v>166</v>
      </c>
      <c r="D12" s="8">
        <v>2</v>
      </c>
      <c r="E12" s="8">
        <v>0</v>
      </c>
      <c r="F12" s="8">
        <v>0</v>
      </c>
      <c r="G12" s="8">
        <f t="shared" ref="G12:G41" si="0">SUM(C12:F12)</f>
        <v>168</v>
      </c>
      <c r="H12" s="8">
        <v>166</v>
      </c>
      <c r="I12" s="8">
        <v>2</v>
      </c>
      <c r="J12" s="8">
        <v>0</v>
      </c>
      <c r="K12" s="8">
        <v>0</v>
      </c>
      <c r="L12" s="8">
        <f t="shared" ref="L12:L41" si="1">SUM(H12:K12)</f>
        <v>168</v>
      </c>
      <c r="M12" s="8">
        <f t="shared" ref="M12:M41" si="2">G12-L12</f>
        <v>0</v>
      </c>
      <c r="N12" s="8"/>
    </row>
    <row r="13" spans="1:19" s="480" customFormat="1" ht="33.75" x14ac:dyDescent="0.2">
      <c r="A13" s="318">
        <f t="shared" ref="A13:A41" si="3">A12+1</f>
        <v>3</v>
      </c>
      <c r="B13" s="318" t="s">
        <v>845</v>
      </c>
      <c r="C13" s="471">
        <v>9</v>
      </c>
      <c r="D13" s="471">
        <v>35</v>
      </c>
      <c r="E13" s="471">
        <v>0</v>
      </c>
      <c r="F13" s="471">
        <v>7</v>
      </c>
      <c r="G13" s="471">
        <f t="shared" si="0"/>
        <v>51</v>
      </c>
      <c r="H13" s="471">
        <v>7</v>
      </c>
      <c r="I13" s="471">
        <v>29</v>
      </c>
      <c r="J13" s="471">
        <v>0</v>
      </c>
      <c r="K13" s="471">
        <v>7</v>
      </c>
      <c r="L13" s="471">
        <f t="shared" si="1"/>
        <v>43</v>
      </c>
      <c r="M13" s="471">
        <f t="shared" si="2"/>
        <v>8</v>
      </c>
      <c r="N13" s="482" t="s">
        <v>941</v>
      </c>
    </row>
    <row r="14" spans="1:19" x14ac:dyDescent="0.2">
      <c r="A14" s="235">
        <f t="shared" si="3"/>
        <v>4</v>
      </c>
      <c r="B14" s="235" t="s">
        <v>810</v>
      </c>
      <c r="C14" s="8">
        <v>85</v>
      </c>
      <c r="D14" s="8">
        <v>2</v>
      </c>
      <c r="E14" s="8">
        <v>0</v>
      </c>
      <c r="F14" s="8">
        <v>0</v>
      </c>
      <c r="G14" s="8">
        <f t="shared" si="0"/>
        <v>87</v>
      </c>
      <c r="H14" s="8">
        <v>85</v>
      </c>
      <c r="I14" s="8">
        <v>2</v>
      </c>
      <c r="J14" s="8">
        <v>0</v>
      </c>
      <c r="K14" s="8">
        <v>0</v>
      </c>
      <c r="L14" s="8">
        <f t="shared" si="1"/>
        <v>87</v>
      </c>
      <c r="M14" s="8">
        <f t="shared" si="2"/>
        <v>0</v>
      </c>
      <c r="N14" s="8"/>
    </row>
    <row r="15" spans="1:19" x14ac:dyDescent="0.2">
      <c r="A15" s="235">
        <f t="shared" si="3"/>
        <v>5</v>
      </c>
      <c r="B15" s="235" t="s">
        <v>811</v>
      </c>
      <c r="C15" s="8">
        <v>69</v>
      </c>
      <c r="D15" s="8">
        <v>2</v>
      </c>
      <c r="E15" s="8">
        <v>0</v>
      </c>
      <c r="F15" s="8">
        <v>0</v>
      </c>
      <c r="G15" s="8">
        <f t="shared" si="0"/>
        <v>71</v>
      </c>
      <c r="H15" s="8">
        <v>69</v>
      </c>
      <c r="I15" s="8">
        <v>2</v>
      </c>
      <c r="J15" s="8">
        <v>0</v>
      </c>
      <c r="K15" s="8">
        <v>0</v>
      </c>
      <c r="L15" s="8">
        <f t="shared" si="1"/>
        <v>71</v>
      </c>
      <c r="M15" s="8">
        <f t="shared" si="2"/>
        <v>0</v>
      </c>
      <c r="N15" s="8"/>
    </row>
    <row r="16" spans="1:19" x14ac:dyDescent="0.2">
      <c r="A16" s="235">
        <f t="shared" si="3"/>
        <v>6</v>
      </c>
      <c r="B16" s="235" t="s">
        <v>812</v>
      </c>
      <c r="C16" s="8">
        <v>90</v>
      </c>
      <c r="D16" s="8">
        <v>0</v>
      </c>
      <c r="E16" s="8">
        <v>0</v>
      </c>
      <c r="F16" s="8">
        <v>0</v>
      </c>
      <c r="G16" s="8">
        <f t="shared" si="0"/>
        <v>90</v>
      </c>
      <c r="H16" s="8">
        <v>86</v>
      </c>
      <c r="I16" s="8">
        <v>0</v>
      </c>
      <c r="J16" s="8">
        <v>0</v>
      </c>
      <c r="K16" s="8">
        <v>0</v>
      </c>
      <c r="L16" s="8">
        <f t="shared" si="1"/>
        <v>86</v>
      </c>
      <c r="M16" s="8">
        <f t="shared" si="2"/>
        <v>4</v>
      </c>
      <c r="N16" s="8" t="s">
        <v>924</v>
      </c>
    </row>
    <row r="17" spans="1:14" x14ac:dyDescent="0.2">
      <c r="A17" s="235">
        <f t="shared" si="3"/>
        <v>7</v>
      </c>
      <c r="B17" s="235" t="s">
        <v>813</v>
      </c>
      <c r="C17" s="8">
        <v>87</v>
      </c>
      <c r="D17" s="8">
        <v>0</v>
      </c>
      <c r="E17" s="8">
        <v>0</v>
      </c>
      <c r="F17" s="8">
        <v>3</v>
      </c>
      <c r="G17" s="8">
        <f t="shared" si="0"/>
        <v>90</v>
      </c>
      <c r="H17" s="8">
        <v>87</v>
      </c>
      <c r="I17" s="8">
        <v>0</v>
      </c>
      <c r="J17" s="8">
        <v>0</v>
      </c>
      <c r="K17" s="8">
        <v>3</v>
      </c>
      <c r="L17" s="8">
        <f t="shared" si="1"/>
        <v>90</v>
      </c>
      <c r="M17" s="8">
        <f t="shared" si="2"/>
        <v>0</v>
      </c>
      <c r="N17" s="8"/>
    </row>
    <row r="18" spans="1:14" x14ac:dyDescent="0.2">
      <c r="A18" s="235">
        <f t="shared" si="3"/>
        <v>8</v>
      </c>
      <c r="B18" s="235" t="s">
        <v>814</v>
      </c>
      <c r="C18" s="8">
        <v>129</v>
      </c>
      <c r="D18" s="8">
        <v>1</v>
      </c>
      <c r="E18" s="8">
        <v>4</v>
      </c>
      <c r="F18" s="8">
        <v>0</v>
      </c>
      <c r="G18" s="8">
        <f t="shared" si="0"/>
        <v>134</v>
      </c>
      <c r="H18" s="8">
        <v>129</v>
      </c>
      <c r="I18" s="8">
        <v>1</v>
      </c>
      <c r="J18" s="8">
        <v>4</v>
      </c>
      <c r="K18" s="8">
        <v>0</v>
      </c>
      <c r="L18" s="8">
        <f t="shared" si="1"/>
        <v>134</v>
      </c>
      <c r="M18" s="8">
        <f t="shared" si="2"/>
        <v>0</v>
      </c>
      <c r="N18" s="8"/>
    </row>
    <row r="19" spans="1:14" x14ac:dyDescent="0.2">
      <c r="A19" s="235">
        <f t="shared" si="3"/>
        <v>9</v>
      </c>
      <c r="B19" s="235" t="s">
        <v>815</v>
      </c>
      <c r="C19" s="8">
        <v>77</v>
      </c>
      <c r="D19" s="8">
        <v>3</v>
      </c>
      <c r="E19" s="8">
        <v>0</v>
      </c>
      <c r="F19" s="8">
        <v>1</v>
      </c>
      <c r="G19" s="8">
        <f t="shared" si="0"/>
        <v>81</v>
      </c>
      <c r="H19" s="8">
        <v>77</v>
      </c>
      <c r="I19" s="8">
        <v>3</v>
      </c>
      <c r="J19" s="8">
        <v>0</v>
      </c>
      <c r="K19" s="8">
        <v>1</v>
      </c>
      <c r="L19" s="8">
        <f t="shared" si="1"/>
        <v>81</v>
      </c>
      <c r="M19" s="8">
        <f t="shared" si="2"/>
        <v>0</v>
      </c>
      <c r="N19" s="8"/>
    </row>
    <row r="20" spans="1:14" x14ac:dyDescent="0.2">
      <c r="A20" s="235">
        <f t="shared" si="3"/>
        <v>10</v>
      </c>
      <c r="B20" s="235" t="s">
        <v>816</v>
      </c>
      <c r="C20" s="8">
        <v>192</v>
      </c>
      <c r="D20" s="8">
        <v>4</v>
      </c>
      <c r="E20" s="8">
        <v>1</v>
      </c>
      <c r="F20" s="8">
        <v>0</v>
      </c>
      <c r="G20" s="8">
        <f t="shared" si="0"/>
        <v>197</v>
      </c>
      <c r="H20" s="8">
        <v>192</v>
      </c>
      <c r="I20" s="8">
        <v>4</v>
      </c>
      <c r="J20" s="8">
        <v>1</v>
      </c>
      <c r="K20" s="8">
        <v>0</v>
      </c>
      <c r="L20" s="8">
        <f t="shared" si="1"/>
        <v>197</v>
      </c>
      <c r="M20" s="8">
        <f t="shared" si="2"/>
        <v>0</v>
      </c>
      <c r="N20" s="8"/>
    </row>
    <row r="21" spans="1:14" x14ac:dyDescent="0.2">
      <c r="A21" s="235">
        <f t="shared" si="3"/>
        <v>11</v>
      </c>
      <c r="B21" s="235" t="s">
        <v>846</v>
      </c>
      <c r="C21" s="8">
        <v>102</v>
      </c>
      <c r="D21" s="8">
        <v>3</v>
      </c>
      <c r="E21" s="8">
        <v>0</v>
      </c>
      <c r="F21" s="8">
        <v>1</v>
      </c>
      <c r="G21" s="8">
        <f t="shared" si="0"/>
        <v>106</v>
      </c>
      <c r="H21" s="8">
        <v>102</v>
      </c>
      <c r="I21" s="8">
        <v>3</v>
      </c>
      <c r="J21" s="8">
        <v>0</v>
      </c>
      <c r="K21" s="8">
        <v>1</v>
      </c>
      <c r="L21" s="8">
        <f t="shared" si="1"/>
        <v>106</v>
      </c>
      <c r="M21" s="8">
        <f t="shared" si="2"/>
        <v>0</v>
      </c>
      <c r="N21" s="8"/>
    </row>
    <row r="22" spans="1:14" x14ac:dyDescent="0.2">
      <c r="A22" s="235">
        <f t="shared" si="3"/>
        <v>12</v>
      </c>
      <c r="B22" s="235" t="s">
        <v>817</v>
      </c>
      <c r="C22" s="8">
        <v>121</v>
      </c>
      <c r="D22" s="8">
        <v>1</v>
      </c>
      <c r="E22" s="8">
        <v>0</v>
      </c>
      <c r="F22" s="8">
        <v>2</v>
      </c>
      <c r="G22" s="8">
        <f t="shared" si="0"/>
        <v>124</v>
      </c>
      <c r="H22" s="8">
        <v>121</v>
      </c>
      <c r="I22" s="8">
        <v>0</v>
      </c>
      <c r="J22" s="8">
        <v>0</v>
      </c>
      <c r="K22" s="8">
        <v>2</v>
      </c>
      <c r="L22" s="8">
        <f t="shared" si="1"/>
        <v>123</v>
      </c>
      <c r="M22" s="8">
        <f t="shared" si="2"/>
        <v>1</v>
      </c>
      <c r="N22" s="8" t="s">
        <v>924</v>
      </c>
    </row>
    <row r="23" spans="1:14" x14ac:dyDescent="0.2">
      <c r="A23" s="235">
        <f t="shared" si="3"/>
        <v>13</v>
      </c>
      <c r="B23" s="235" t="s">
        <v>818</v>
      </c>
      <c r="C23" s="8">
        <v>177</v>
      </c>
      <c r="D23" s="8">
        <v>6</v>
      </c>
      <c r="E23" s="8">
        <v>9</v>
      </c>
      <c r="F23" s="8">
        <v>5</v>
      </c>
      <c r="G23" s="8">
        <f t="shared" si="0"/>
        <v>197</v>
      </c>
      <c r="H23" s="8">
        <v>177</v>
      </c>
      <c r="I23" s="8">
        <v>6</v>
      </c>
      <c r="J23" s="8">
        <v>9</v>
      </c>
      <c r="K23" s="8">
        <v>1</v>
      </c>
      <c r="L23" s="8">
        <f t="shared" si="1"/>
        <v>193</v>
      </c>
      <c r="M23" s="8">
        <f t="shared" si="2"/>
        <v>4</v>
      </c>
      <c r="N23" s="8" t="s">
        <v>924</v>
      </c>
    </row>
    <row r="24" spans="1:14" x14ac:dyDescent="0.2">
      <c r="A24" s="235">
        <f t="shared" si="3"/>
        <v>14</v>
      </c>
      <c r="B24" s="235" t="s">
        <v>847</v>
      </c>
      <c r="C24" s="8">
        <v>96</v>
      </c>
      <c r="D24" s="8">
        <v>2</v>
      </c>
      <c r="E24" s="8">
        <v>0</v>
      </c>
      <c r="F24" s="8">
        <v>0</v>
      </c>
      <c r="G24" s="8">
        <f t="shared" si="0"/>
        <v>98</v>
      </c>
      <c r="H24" s="8">
        <v>96</v>
      </c>
      <c r="I24" s="8">
        <v>2</v>
      </c>
      <c r="J24" s="8">
        <v>0</v>
      </c>
      <c r="K24" s="8">
        <v>0</v>
      </c>
      <c r="L24" s="8">
        <f t="shared" si="1"/>
        <v>98</v>
      </c>
      <c r="M24" s="8">
        <f t="shared" si="2"/>
        <v>0</v>
      </c>
      <c r="N24" s="8"/>
    </row>
    <row r="25" spans="1:14" x14ac:dyDescent="0.2">
      <c r="A25" s="235">
        <f t="shared" si="3"/>
        <v>15</v>
      </c>
      <c r="B25" s="235" t="s">
        <v>819</v>
      </c>
      <c r="C25" s="8">
        <v>131</v>
      </c>
      <c r="D25" s="8">
        <v>0</v>
      </c>
      <c r="E25" s="8">
        <v>0</v>
      </c>
      <c r="F25" s="8">
        <v>0</v>
      </c>
      <c r="G25" s="8">
        <f t="shared" si="0"/>
        <v>131</v>
      </c>
      <c r="H25" s="8">
        <v>131</v>
      </c>
      <c r="I25" s="8">
        <v>0</v>
      </c>
      <c r="J25" s="8">
        <v>0</v>
      </c>
      <c r="K25" s="8">
        <v>0</v>
      </c>
      <c r="L25" s="8">
        <f t="shared" si="1"/>
        <v>131</v>
      </c>
      <c r="M25" s="8">
        <f t="shared" si="2"/>
        <v>0</v>
      </c>
      <c r="N25" s="8"/>
    </row>
    <row r="26" spans="1:14" x14ac:dyDescent="0.2">
      <c r="A26" s="235">
        <f t="shared" si="3"/>
        <v>16</v>
      </c>
      <c r="B26" s="235" t="s">
        <v>820</v>
      </c>
      <c r="C26" s="8">
        <v>22</v>
      </c>
      <c r="D26" s="8">
        <v>8</v>
      </c>
      <c r="E26" s="8">
        <v>0</v>
      </c>
      <c r="F26" s="8">
        <v>10</v>
      </c>
      <c r="G26" s="8">
        <f t="shared" si="0"/>
        <v>40</v>
      </c>
      <c r="H26" s="8">
        <v>22</v>
      </c>
      <c r="I26" s="8">
        <v>8</v>
      </c>
      <c r="J26" s="8">
        <v>0</v>
      </c>
      <c r="K26" s="8">
        <v>10</v>
      </c>
      <c r="L26" s="8">
        <f t="shared" si="1"/>
        <v>40</v>
      </c>
      <c r="M26" s="8">
        <f t="shared" si="2"/>
        <v>0</v>
      </c>
      <c r="N26" s="8"/>
    </row>
    <row r="27" spans="1:14" x14ac:dyDescent="0.2">
      <c r="A27" s="235">
        <f t="shared" si="3"/>
        <v>17</v>
      </c>
      <c r="B27" s="235" t="s">
        <v>821</v>
      </c>
      <c r="C27" s="8">
        <v>129</v>
      </c>
      <c r="D27" s="8">
        <v>3</v>
      </c>
      <c r="E27" s="8">
        <v>0</v>
      </c>
      <c r="F27" s="8">
        <v>0</v>
      </c>
      <c r="G27" s="8">
        <f t="shared" si="0"/>
        <v>132</v>
      </c>
      <c r="H27" s="8">
        <v>129</v>
      </c>
      <c r="I27" s="8">
        <v>3</v>
      </c>
      <c r="J27" s="8">
        <v>0</v>
      </c>
      <c r="K27" s="8">
        <v>0</v>
      </c>
      <c r="L27" s="8">
        <f t="shared" si="1"/>
        <v>132</v>
      </c>
      <c r="M27" s="8">
        <f t="shared" si="2"/>
        <v>0</v>
      </c>
      <c r="N27" s="8"/>
    </row>
    <row r="28" spans="1:14" x14ac:dyDescent="0.2">
      <c r="A28" s="235">
        <f t="shared" si="3"/>
        <v>18</v>
      </c>
      <c r="B28" s="235" t="s">
        <v>822</v>
      </c>
      <c r="C28" s="8">
        <v>127</v>
      </c>
      <c r="D28" s="8">
        <v>8</v>
      </c>
      <c r="E28" s="8">
        <v>0</v>
      </c>
      <c r="F28" s="8">
        <v>2</v>
      </c>
      <c r="G28" s="8">
        <f t="shared" si="0"/>
        <v>137</v>
      </c>
      <c r="H28" s="8">
        <v>126</v>
      </c>
      <c r="I28" s="8">
        <v>8</v>
      </c>
      <c r="J28" s="8">
        <v>0</v>
      </c>
      <c r="K28" s="8">
        <v>2</v>
      </c>
      <c r="L28" s="8">
        <f t="shared" si="1"/>
        <v>136</v>
      </c>
      <c r="M28" s="8">
        <f t="shared" si="2"/>
        <v>1</v>
      </c>
      <c r="N28" s="8" t="s">
        <v>924</v>
      </c>
    </row>
    <row r="29" spans="1:14" x14ac:dyDescent="0.2">
      <c r="A29" s="235">
        <f t="shared" si="3"/>
        <v>19</v>
      </c>
      <c r="B29" s="235" t="s">
        <v>848</v>
      </c>
      <c r="C29" s="8">
        <v>86</v>
      </c>
      <c r="D29" s="8">
        <v>0</v>
      </c>
      <c r="E29" s="8">
        <v>0</v>
      </c>
      <c r="F29" s="8">
        <v>7</v>
      </c>
      <c r="G29" s="8">
        <f t="shared" si="0"/>
        <v>93</v>
      </c>
      <c r="H29" s="8">
        <v>86</v>
      </c>
      <c r="I29" s="8">
        <v>0</v>
      </c>
      <c r="J29" s="8">
        <v>0</v>
      </c>
      <c r="K29" s="8">
        <v>7</v>
      </c>
      <c r="L29" s="8">
        <f t="shared" si="1"/>
        <v>93</v>
      </c>
      <c r="M29" s="8">
        <f t="shared" si="2"/>
        <v>0</v>
      </c>
      <c r="N29" s="8"/>
    </row>
    <row r="30" spans="1:14" x14ac:dyDescent="0.2">
      <c r="A30" s="235">
        <f t="shared" si="3"/>
        <v>20</v>
      </c>
      <c r="B30" s="235" t="s">
        <v>823</v>
      </c>
      <c r="C30" s="8">
        <v>136</v>
      </c>
      <c r="D30" s="8">
        <v>7</v>
      </c>
      <c r="E30" s="8">
        <v>0</v>
      </c>
      <c r="F30" s="8">
        <v>0</v>
      </c>
      <c r="G30" s="8">
        <f t="shared" si="0"/>
        <v>143</v>
      </c>
      <c r="H30" s="8">
        <v>134</v>
      </c>
      <c r="I30" s="8">
        <v>7</v>
      </c>
      <c r="J30" s="8">
        <v>0</v>
      </c>
      <c r="K30" s="8">
        <v>0</v>
      </c>
      <c r="L30" s="8">
        <f t="shared" si="1"/>
        <v>141</v>
      </c>
      <c r="M30" s="8">
        <f t="shared" si="2"/>
        <v>2</v>
      </c>
      <c r="N30" s="8" t="s">
        <v>924</v>
      </c>
    </row>
    <row r="31" spans="1:14" x14ac:dyDescent="0.2">
      <c r="A31" s="235">
        <f t="shared" si="3"/>
        <v>21</v>
      </c>
      <c r="B31" s="235" t="s">
        <v>824</v>
      </c>
      <c r="C31" s="8">
        <v>83</v>
      </c>
      <c r="D31" s="8">
        <v>2</v>
      </c>
      <c r="E31" s="8">
        <v>0</v>
      </c>
      <c r="F31" s="8">
        <v>4</v>
      </c>
      <c r="G31" s="8">
        <f t="shared" si="0"/>
        <v>89</v>
      </c>
      <c r="H31" s="8">
        <v>81</v>
      </c>
      <c r="I31" s="8">
        <v>2</v>
      </c>
      <c r="J31" s="8">
        <v>0</v>
      </c>
      <c r="K31" s="8">
        <v>4</v>
      </c>
      <c r="L31" s="8">
        <f t="shared" si="1"/>
        <v>87</v>
      </c>
      <c r="M31" s="8">
        <f t="shared" si="2"/>
        <v>2</v>
      </c>
      <c r="N31" s="8" t="s">
        <v>924</v>
      </c>
    </row>
    <row r="32" spans="1:14" x14ac:dyDescent="0.2">
      <c r="A32" s="235">
        <f t="shared" si="3"/>
        <v>22</v>
      </c>
      <c r="B32" s="235" t="s">
        <v>825</v>
      </c>
      <c r="C32" s="8">
        <v>39</v>
      </c>
      <c r="D32" s="8">
        <v>0</v>
      </c>
      <c r="E32" s="8">
        <v>0</v>
      </c>
      <c r="F32" s="8">
        <v>0</v>
      </c>
      <c r="G32" s="8">
        <f t="shared" si="0"/>
        <v>39</v>
      </c>
      <c r="H32" s="8">
        <v>39</v>
      </c>
      <c r="I32" s="8">
        <v>0</v>
      </c>
      <c r="J32" s="8">
        <v>0</v>
      </c>
      <c r="K32" s="8">
        <v>0</v>
      </c>
      <c r="L32" s="8">
        <f t="shared" si="1"/>
        <v>39</v>
      </c>
      <c r="M32" s="8">
        <f t="shared" si="2"/>
        <v>0</v>
      </c>
      <c r="N32" s="8"/>
    </row>
    <row r="33" spans="1:14" x14ac:dyDescent="0.2">
      <c r="A33" s="235">
        <f t="shared" si="3"/>
        <v>23</v>
      </c>
      <c r="B33" s="235" t="s">
        <v>826</v>
      </c>
      <c r="C33" s="8">
        <v>181</v>
      </c>
      <c r="D33" s="8">
        <v>7</v>
      </c>
      <c r="E33" s="8">
        <v>0</v>
      </c>
      <c r="F33" s="8">
        <v>10</v>
      </c>
      <c r="G33" s="8">
        <f t="shared" si="0"/>
        <v>198</v>
      </c>
      <c r="H33" s="8">
        <v>181</v>
      </c>
      <c r="I33" s="8">
        <v>7</v>
      </c>
      <c r="J33" s="8">
        <v>0</v>
      </c>
      <c r="K33" s="8">
        <v>10</v>
      </c>
      <c r="L33" s="8">
        <f t="shared" si="1"/>
        <v>198</v>
      </c>
      <c r="M33" s="8">
        <f t="shared" si="2"/>
        <v>0</v>
      </c>
      <c r="N33" s="8"/>
    </row>
    <row r="34" spans="1:14" x14ac:dyDescent="0.2">
      <c r="A34" s="235">
        <f t="shared" si="3"/>
        <v>24</v>
      </c>
      <c r="B34" s="235" t="s">
        <v>827</v>
      </c>
      <c r="C34" s="8">
        <v>197</v>
      </c>
      <c r="D34" s="8">
        <v>1</v>
      </c>
      <c r="E34" s="8">
        <v>0</v>
      </c>
      <c r="F34" s="8">
        <v>0</v>
      </c>
      <c r="G34" s="8">
        <f t="shared" si="0"/>
        <v>198</v>
      </c>
      <c r="H34" s="8">
        <v>197</v>
      </c>
      <c r="I34" s="8">
        <v>1</v>
      </c>
      <c r="J34" s="8">
        <v>0</v>
      </c>
      <c r="K34" s="8">
        <v>0</v>
      </c>
      <c r="L34" s="8">
        <f t="shared" si="1"/>
        <v>198</v>
      </c>
      <c r="M34" s="8">
        <f t="shared" si="2"/>
        <v>0</v>
      </c>
      <c r="N34" s="8"/>
    </row>
    <row r="35" spans="1:14" x14ac:dyDescent="0.2">
      <c r="A35" s="235">
        <f t="shared" si="3"/>
        <v>25</v>
      </c>
      <c r="B35" s="235" t="s">
        <v>828</v>
      </c>
      <c r="C35" s="8">
        <v>111</v>
      </c>
      <c r="D35" s="8">
        <v>0</v>
      </c>
      <c r="E35" s="8">
        <v>0</v>
      </c>
      <c r="F35" s="8">
        <v>1</v>
      </c>
      <c r="G35" s="8">
        <f t="shared" si="0"/>
        <v>112</v>
      </c>
      <c r="H35" s="8">
        <v>111</v>
      </c>
      <c r="I35" s="8">
        <v>0</v>
      </c>
      <c r="J35" s="8">
        <v>0</v>
      </c>
      <c r="K35" s="8">
        <v>1</v>
      </c>
      <c r="L35" s="8">
        <f t="shared" si="1"/>
        <v>112</v>
      </c>
      <c r="M35" s="8">
        <f t="shared" si="2"/>
        <v>0</v>
      </c>
      <c r="N35" s="8"/>
    </row>
    <row r="36" spans="1:14" x14ac:dyDescent="0.2">
      <c r="A36" s="235">
        <f t="shared" si="3"/>
        <v>26</v>
      </c>
      <c r="B36" s="235" t="s">
        <v>829</v>
      </c>
      <c r="C36" s="8">
        <v>78</v>
      </c>
      <c r="D36" s="8">
        <v>0</v>
      </c>
      <c r="E36" s="8">
        <v>0</v>
      </c>
      <c r="F36" s="8">
        <v>4</v>
      </c>
      <c r="G36" s="8">
        <f t="shared" si="0"/>
        <v>82</v>
      </c>
      <c r="H36" s="8">
        <v>78</v>
      </c>
      <c r="I36" s="8">
        <v>0</v>
      </c>
      <c r="J36" s="8">
        <v>0</v>
      </c>
      <c r="K36" s="8">
        <v>4</v>
      </c>
      <c r="L36" s="8">
        <f t="shared" si="1"/>
        <v>82</v>
      </c>
      <c r="M36" s="8">
        <f t="shared" si="2"/>
        <v>0</v>
      </c>
      <c r="N36" s="8"/>
    </row>
    <row r="37" spans="1:14" x14ac:dyDescent="0.2">
      <c r="A37" s="235">
        <f t="shared" si="3"/>
        <v>27</v>
      </c>
      <c r="B37" s="235" t="s">
        <v>830</v>
      </c>
      <c r="C37" s="8">
        <v>112</v>
      </c>
      <c r="D37" s="8">
        <v>0</v>
      </c>
      <c r="E37" s="8">
        <v>0</v>
      </c>
      <c r="F37" s="8">
        <v>1</v>
      </c>
      <c r="G37" s="8">
        <f t="shared" si="0"/>
        <v>113</v>
      </c>
      <c r="H37" s="8">
        <v>112</v>
      </c>
      <c r="I37" s="8">
        <v>1</v>
      </c>
      <c r="J37" s="8">
        <v>0</v>
      </c>
      <c r="K37" s="8">
        <v>0</v>
      </c>
      <c r="L37" s="8">
        <f t="shared" si="1"/>
        <v>113</v>
      </c>
      <c r="M37" s="8">
        <f t="shared" si="2"/>
        <v>0</v>
      </c>
      <c r="N37" s="8"/>
    </row>
    <row r="38" spans="1:14" x14ac:dyDescent="0.2">
      <c r="A38" s="235">
        <f t="shared" si="3"/>
        <v>28</v>
      </c>
      <c r="B38" s="168" t="s">
        <v>831</v>
      </c>
      <c r="C38" s="8">
        <v>58</v>
      </c>
      <c r="D38" s="8">
        <v>0</v>
      </c>
      <c r="E38" s="8">
        <v>0</v>
      </c>
      <c r="F38" s="8">
        <v>0</v>
      </c>
      <c r="G38" s="8">
        <f t="shared" si="0"/>
        <v>58</v>
      </c>
      <c r="H38" s="8">
        <v>58</v>
      </c>
      <c r="I38" s="8">
        <v>0</v>
      </c>
      <c r="J38" s="8">
        <v>0</v>
      </c>
      <c r="K38" s="8">
        <v>0</v>
      </c>
      <c r="L38" s="8">
        <f t="shared" si="1"/>
        <v>58</v>
      </c>
      <c r="M38" s="8">
        <f t="shared" si="2"/>
        <v>0</v>
      </c>
      <c r="N38" s="8"/>
    </row>
    <row r="39" spans="1:14" x14ac:dyDescent="0.2">
      <c r="A39" s="235">
        <f t="shared" si="3"/>
        <v>29</v>
      </c>
      <c r="B39" s="168" t="s">
        <v>832</v>
      </c>
      <c r="C39" s="8">
        <v>79</v>
      </c>
      <c r="D39" s="8">
        <v>4</v>
      </c>
      <c r="E39" s="8">
        <v>0</v>
      </c>
      <c r="F39" s="8">
        <v>0</v>
      </c>
      <c r="G39" s="8">
        <f t="shared" si="0"/>
        <v>83</v>
      </c>
      <c r="H39" s="8">
        <v>78</v>
      </c>
      <c r="I39" s="8">
        <v>3</v>
      </c>
      <c r="J39" s="8">
        <v>0</v>
      </c>
      <c r="K39" s="8">
        <v>0</v>
      </c>
      <c r="L39" s="8">
        <f t="shared" si="1"/>
        <v>81</v>
      </c>
      <c r="M39" s="8">
        <f t="shared" si="2"/>
        <v>2</v>
      </c>
      <c r="N39" s="8" t="s">
        <v>924</v>
      </c>
    </row>
    <row r="40" spans="1:14" x14ac:dyDescent="0.2">
      <c r="A40" s="235">
        <f t="shared" si="3"/>
        <v>30</v>
      </c>
      <c r="B40" s="168" t="s">
        <v>833</v>
      </c>
      <c r="C40" s="8">
        <v>48</v>
      </c>
      <c r="D40" s="8">
        <v>25</v>
      </c>
      <c r="E40" s="8">
        <v>0</v>
      </c>
      <c r="F40" s="8">
        <v>3</v>
      </c>
      <c r="G40" s="8">
        <f t="shared" si="0"/>
        <v>76</v>
      </c>
      <c r="H40" s="8">
        <v>47</v>
      </c>
      <c r="I40" s="8">
        <v>13</v>
      </c>
      <c r="J40" s="8">
        <v>0</v>
      </c>
      <c r="K40" s="8">
        <v>3</v>
      </c>
      <c r="L40" s="8">
        <f t="shared" si="1"/>
        <v>63</v>
      </c>
      <c r="M40" s="8">
        <f t="shared" si="2"/>
        <v>13</v>
      </c>
      <c r="N40" s="8"/>
    </row>
    <row r="41" spans="1:14" x14ac:dyDescent="0.2">
      <c r="A41" s="235">
        <f t="shared" si="3"/>
        <v>31</v>
      </c>
      <c r="B41" s="168" t="s">
        <v>834</v>
      </c>
      <c r="C41" s="8">
        <v>63</v>
      </c>
      <c r="D41" s="8">
        <v>1</v>
      </c>
      <c r="E41" s="8">
        <v>0</v>
      </c>
      <c r="F41" s="8">
        <v>1</v>
      </c>
      <c r="G41" s="8">
        <f t="shared" si="0"/>
        <v>65</v>
      </c>
      <c r="H41" s="8">
        <v>62</v>
      </c>
      <c r="I41" s="8">
        <v>1</v>
      </c>
      <c r="J41" s="8">
        <v>0</v>
      </c>
      <c r="K41" s="8">
        <v>1</v>
      </c>
      <c r="L41" s="8">
        <f t="shared" si="1"/>
        <v>64</v>
      </c>
      <c r="M41" s="8">
        <f t="shared" si="2"/>
        <v>1</v>
      </c>
      <c r="N41" s="8" t="s">
        <v>924</v>
      </c>
    </row>
    <row r="42" spans="1:14" s="5" customFormat="1" x14ac:dyDescent="0.2">
      <c r="A42" s="311"/>
      <c r="B42" s="311" t="s">
        <v>835</v>
      </c>
      <c r="C42" s="17">
        <f>SUM(C11:C41)</f>
        <v>3190</v>
      </c>
      <c r="D42" s="17">
        <f t="shared" ref="D42:N42" si="4">SUM(D11:D41)</f>
        <v>127</v>
      </c>
      <c r="E42" s="17">
        <f t="shared" si="4"/>
        <v>14</v>
      </c>
      <c r="F42" s="17">
        <f t="shared" si="4"/>
        <v>72</v>
      </c>
      <c r="G42" s="17">
        <f t="shared" si="4"/>
        <v>3403</v>
      </c>
      <c r="H42" s="17">
        <f t="shared" si="4"/>
        <v>3176</v>
      </c>
      <c r="I42" s="17">
        <f t="shared" si="4"/>
        <v>108</v>
      </c>
      <c r="J42" s="17">
        <f t="shared" si="4"/>
        <v>14</v>
      </c>
      <c r="K42" s="17">
        <f t="shared" si="4"/>
        <v>67</v>
      </c>
      <c r="L42" s="17">
        <f t="shared" si="4"/>
        <v>3365</v>
      </c>
      <c r="M42" s="17">
        <f t="shared" si="4"/>
        <v>38</v>
      </c>
      <c r="N42" s="17">
        <f t="shared" si="4"/>
        <v>0</v>
      </c>
    </row>
    <row r="43" spans="1:14" x14ac:dyDescent="0.2">
      <c r="A43" s="3"/>
      <c r="B43" s="10"/>
      <c r="C43" s="10"/>
      <c r="D43" s="10"/>
      <c r="E43" s="10"/>
      <c r="F43" s="427"/>
      <c r="G43" s="427"/>
      <c r="H43" s="10"/>
      <c r="I43" s="10"/>
      <c r="J43" s="10"/>
      <c r="K43" s="10"/>
      <c r="L43" s="10"/>
      <c r="M43" s="10"/>
      <c r="N43" s="10"/>
    </row>
    <row r="44" spans="1:14" x14ac:dyDescent="0.2">
      <c r="A44" s="9" t="s">
        <v>8</v>
      </c>
    </row>
    <row r="45" spans="1:14" x14ac:dyDescent="0.2">
      <c r="A45" s="199" t="s">
        <v>9</v>
      </c>
    </row>
    <row r="46" spans="1:14" x14ac:dyDescent="0.2">
      <c r="A46" s="199" t="s">
        <v>10</v>
      </c>
      <c r="L46" s="3" t="s">
        <v>11</v>
      </c>
      <c r="M46" s="3"/>
      <c r="N46" s="3" t="s">
        <v>11</v>
      </c>
    </row>
    <row r="47" spans="1:14" x14ac:dyDescent="0.2">
      <c r="A47" s="199" t="s">
        <v>434</v>
      </c>
      <c r="J47" s="3"/>
      <c r="K47" s="3"/>
      <c r="L47" s="3"/>
    </row>
    <row r="48" spans="1:14" x14ac:dyDescent="0.2">
      <c r="C48" s="199" t="s">
        <v>435</v>
      </c>
      <c r="E48" s="10"/>
      <c r="F48" s="10"/>
      <c r="G48" s="10"/>
      <c r="H48" s="10"/>
      <c r="I48" s="10"/>
      <c r="J48" s="10"/>
      <c r="K48" s="10"/>
      <c r="L48" s="10"/>
      <c r="M48" s="10"/>
    </row>
    <row r="49" spans="1:14" x14ac:dyDescent="0.2"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x14ac:dyDescent="0.2">
      <c r="A50" s="641"/>
      <c r="B50" s="641"/>
      <c r="C50" s="641"/>
      <c r="D50" s="641"/>
      <c r="E50" s="641"/>
      <c r="F50" s="641"/>
      <c r="G50" s="641"/>
      <c r="H50" s="641"/>
      <c r="I50" s="641"/>
      <c r="J50" s="641"/>
      <c r="K50" s="641"/>
      <c r="L50" s="641"/>
      <c r="M50" s="641"/>
      <c r="N50" s="641"/>
    </row>
    <row r="52" spans="1:14" ht="14.25" x14ac:dyDescent="0.2">
      <c r="K52" s="587" t="s">
        <v>868</v>
      </c>
      <c r="L52" s="587"/>
      <c r="M52" s="587"/>
      <c r="N52" s="587"/>
    </row>
    <row r="53" spans="1:14" ht="14.25" x14ac:dyDescent="0.2">
      <c r="K53" s="587" t="s">
        <v>869</v>
      </c>
      <c r="L53" s="587"/>
      <c r="M53" s="587"/>
      <c r="N53" s="587"/>
    </row>
  </sheetData>
  <mergeCells count="14">
    <mergeCell ref="K52:N52"/>
    <mergeCell ref="K53:N53"/>
    <mergeCell ref="D1:J1"/>
    <mergeCell ref="A2:N2"/>
    <mergeCell ref="A3:N3"/>
    <mergeCell ref="A5:N5"/>
    <mergeCell ref="A50:N50"/>
    <mergeCell ref="M8:M9"/>
    <mergeCell ref="N8:N9"/>
    <mergeCell ref="A8:A9"/>
    <mergeCell ref="B8:B9"/>
    <mergeCell ref="C8:G8"/>
    <mergeCell ref="H8:L8"/>
    <mergeCell ref="L7:N7"/>
  </mergeCells>
  <phoneticPr fontId="0" type="noConversion"/>
  <printOptions horizontalCentered="1"/>
  <pageMargins left="0.38" right="0.37" top="0.43" bottom="0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68</vt:i4>
      </vt:variant>
      <vt:variant>
        <vt:lpstr>Named Ranges</vt:lpstr>
      </vt:variant>
      <vt:variant>
        <vt:i4>60</vt:i4>
      </vt:variant>
    </vt:vector>
  </HeadingPairs>
  <TitlesOfParts>
    <vt:vector size="128" baseType="lpstr">
      <vt:lpstr>First-Page</vt:lpstr>
      <vt:lpstr>Contents</vt:lpstr>
      <vt:lpstr>Sheet1</vt:lpstr>
      <vt:lpstr>AT-1-Gen_Info </vt:lpstr>
      <vt:lpstr>AT-2-S1 BUDGET</vt:lpstr>
      <vt:lpstr>AT_2A_fundflow</vt:lpstr>
      <vt:lpstr>AT-3</vt:lpstr>
      <vt:lpstr>AT3A_cvrg(Insti)_PY</vt:lpstr>
      <vt:lpstr>AT3B_cvrg(Insti)_UPY </vt:lpstr>
      <vt:lpstr>AT3C_cvrg(Insti)_UPY </vt:lpstr>
      <vt:lpstr>enrolment vs availed_PY</vt:lpstr>
      <vt:lpstr>enrolment vs availed_UPY</vt:lpstr>
      <vt:lpstr>AT-4B</vt:lpstr>
      <vt:lpstr>T5_PLAN_vs_PRFM</vt:lpstr>
      <vt:lpstr>T5A_PLAN_vs_PRFM </vt:lpstr>
      <vt:lpstr>T5B_PLAN_vs_PRFM  (2)</vt:lpstr>
      <vt:lpstr>T5C_Drought_PLAN_vs_PRFM </vt:lpstr>
      <vt:lpstr>T5D_Drought_PLAN_vs_PRFM  </vt:lpstr>
      <vt:lpstr>T6_FG_py_Utlsn</vt:lpstr>
      <vt:lpstr>T6A_FG_Upy_Utlsn </vt:lpstr>
      <vt:lpstr>T6B_Pay_FG_FCI_Pry</vt:lpstr>
      <vt:lpstr>T6C_Coarse_Grain</vt:lpstr>
      <vt:lpstr>T7_CC_PY_Utlsn</vt:lpstr>
      <vt:lpstr>T7ACC_UPY_Utlsn </vt:lpstr>
      <vt:lpstr>AT-8_Hon_CCH_Pry</vt:lpstr>
      <vt:lpstr>AT-8A_Hon_CCH_UPry</vt:lpstr>
      <vt:lpstr>AT9_TA</vt:lpstr>
      <vt:lpstr>AT10_MME</vt:lpstr>
      <vt:lpstr>AT10A_</vt:lpstr>
      <vt:lpstr>AT-10 B</vt:lpstr>
      <vt:lpstr>AT-10 C</vt:lpstr>
      <vt:lpstr>AT-10D</vt:lpstr>
      <vt:lpstr>AT-10 E</vt:lpstr>
      <vt:lpstr>AT-10 F Drinking Water</vt:lpstr>
      <vt:lpstr>AT11_KS Year wise</vt:lpstr>
      <vt:lpstr>AT11A_KS-District wise</vt:lpstr>
      <vt:lpstr>AT12_KD-New</vt:lpstr>
      <vt:lpstr>AT12A_KD-Replacement</vt:lpstr>
      <vt:lpstr>Mode of cooking</vt:lpstr>
      <vt:lpstr>AT-14</vt:lpstr>
      <vt:lpstr>AT-14 A</vt:lpstr>
      <vt:lpstr>AT-15</vt:lpstr>
      <vt:lpstr>AT-16</vt:lpstr>
      <vt:lpstr>AT_17_Coverage-RBSK </vt:lpstr>
      <vt:lpstr>AT18_Details_Community </vt:lpstr>
      <vt:lpstr>AT_19_Impl_Agency</vt:lpstr>
      <vt:lpstr>AT_20_CentralCookingagency </vt:lpstr>
      <vt:lpstr>AT-21</vt:lpstr>
      <vt:lpstr>AT-22</vt:lpstr>
      <vt:lpstr>AT-23 MIS</vt:lpstr>
      <vt:lpstr>AT-23A _AMS</vt:lpstr>
      <vt:lpstr>AT-24</vt:lpstr>
      <vt:lpstr>AT-25</vt:lpstr>
      <vt:lpstr>Sheet1 (2)</vt:lpstr>
      <vt:lpstr>AT26_NoWD</vt:lpstr>
      <vt:lpstr>AT26A_NoWD</vt:lpstr>
      <vt:lpstr>AT27_Req_FG_CA_Pry</vt:lpstr>
      <vt:lpstr>AT27A_Req_FG_CA_U Pry </vt:lpstr>
      <vt:lpstr>AT27B_Req_FG_CA_N CLP</vt:lpstr>
      <vt:lpstr>AT27C_Req_FG_Drought -Pry </vt:lpstr>
      <vt:lpstr>AT27D_Req_FG_Drought -UPry </vt:lpstr>
      <vt:lpstr>AT_28_RqmtKitchen</vt:lpstr>
      <vt:lpstr>AT-28A_RqmtPlinthArea</vt:lpstr>
      <vt:lpstr>AT29_K_D</vt:lpstr>
      <vt:lpstr>AT-30_Coook-cum-Helper</vt:lpstr>
      <vt:lpstr>AT_31_Budget_provision </vt:lpstr>
      <vt:lpstr>AT32_Drought Pry Util</vt:lpstr>
      <vt:lpstr>AT-32A Drought UPry Util</vt:lpstr>
      <vt:lpstr>'AT_17_Coverage-RBSK '!Print_Area</vt:lpstr>
      <vt:lpstr>AT_19_Impl_Agency!Print_Area</vt:lpstr>
      <vt:lpstr>'AT_20_CentralCookingagency '!Print_Area</vt:lpstr>
      <vt:lpstr>AT_28_RqmtKitchen!Print_Area</vt:lpstr>
      <vt:lpstr>AT_2A_fundflow!Print_Area</vt:lpstr>
      <vt:lpstr>'AT_31_Budget_provision '!Print_Area</vt:lpstr>
      <vt:lpstr>'AT-10 B'!Print_Area</vt:lpstr>
      <vt:lpstr>'AT-10 C'!Print_Area</vt:lpstr>
      <vt:lpstr>'AT-10 E'!Print_Area</vt:lpstr>
      <vt:lpstr>AT10_MME!Print_Area</vt:lpstr>
      <vt:lpstr>AT10A_!Print_Area</vt:lpstr>
      <vt:lpstr>'AT-10D'!Print_Area</vt:lpstr>
      <vt:lpstr>'AT11_KS Year wise'!Print_Area</vt:lpstr>
      <vt:lpstr>'AT11A_KS-District wise'!Print_Area</vt:lpstr>
      <vt:lpstr>'AT12_KD-New'!Print_Area</vt:lpstr>
      <vt:lpstr>'AT12A_KD-Replacement'!Print_Area</vt:lpstr>
      <vt:lpstr>'AT-14'!Print_Area</vt:lpstr>
      <vt:lpstr>'AT-14 A'!Print_Area</vt:lpstr>
      <vt:lpstr>'AT-15'!Print_Area</vt:lpstr>
      <vt:lpstr>'AT-16'!Print_Area</vt:lpstr>
      <vt:lpstr>'AT18_Details_Community '!Print_Area</vt:lpstr>
      <vt:lpstr>'AT-1-Gen_Info '!Print_Area</vt:lpstr>
      <vt:lpstr>'AT-24'!Print_Area</vt:lpstr>
      <vt:lpstr>AT26_NoWD!Print_Area</vt:lpstr>
      <vt:lpstr>AT26A_NoWD!Print_Area</vt:lpstr>
      <vt:lpstr>AT27_Req_FG_CA_Pry!Print_Area</vt:lpstr>
      <vt:lpstr>'AT27A_Req_FG_CA_U Pry '!Print_Area</vt:lpstr>
      <vt:lpstr>'AT27B_Req_FG_CA_N CLP'!Print_Area</vt:lpstr>
      <vt:lpstr>'AT27C_Req_FG_Drought -Pry '!Print_Area</vt:lpstr>
      <vt:lpstr>'AT27D_Req_FG_Drought -UPry '!Print_Area</vt:lpstr>
      <vt:lpstr>'AT-28A_RqmtPlinthArea'!Print_Area</vt:lpstr>
      <vt:lpstr>AT29_K_D!Print_Area</vt:lpstr>
      <vt:lpstr>'AT-2-S1 BUDGET'!Print_Area</vt:lpstr>
      <vt:lpstr>'AT-3'!Print_Area</vt:lpstr>
      <vt:lpstr>'AT-30_Coook-cum-Helper'!Print_Area</vt:lpstr>
      <vt:lpstr>'AT32_Drought Pry Util'!Print_Area</vt:lpstr>
      <vt:lpstr>'AT-32A Drought UPry Util'!Print_Area</vt:lpstr>
      <vt:lpstr>'AT3A_cvrg(Insti)_PY'!Print_Area</vt:lpstr>
      <vt:lpstr>'AT3B_cvrg(Insti)_UPY '!Print_Area</vt:lpstr>
      <vt:lpstr>'AT3C_cvrg(Insti)_UPY '!Print_Area</vt:lpstr>
      <vt:lpstr>'AT-8_Hon_CCH_Pry'!Print_Area</vt:lpstr>
      <vt:lpstr>'AT-8A_Hon_CCH_UPry'!Print_Area</vt:lpstr>
      <vt:lpstr>AT9_TA!Print_Area</vt:lpstr>
      <vt:lpstr>Contents!Print_Area</vt:lpstr>
      <vt:lpstr>'enrolment vs availed_PY'!Print_Area</vt:lpstr>
      <vt:lpstr>'enrolment vs availed_UPY'!Print_Area</vt:lpstr>
      <vt:lpstr>'Mode of cooking'!Print_Area</vt:lpstr>
      <vt:lpstr>Sheet1!Print_Area</vt:lpstr>
      <vt:lpstr>'Sheet1 (2)'!Print_Area</vt:lpstr>
      <vt:lpstr>T5_PLAN_vs_PRFM!Print_Area</vt:lpstr>
      <vt:lpstr>'T5A_PLAN_vs_PRFM '!Print_Area</vt:lpstr>
      <vt:lpstr>'T5B_PLAN_vs_PRFM  (2)'!Print_Area</vt:lpstr>
      <vt:lpstr>'T5C_Drought_PLAN_vs_PRFM '!Print_Area</vt:lpstr>
      <vt:lpstr>'T5D_Drought_PLAN_vs_PRFM  '!Print_Area</vt:lpstr>
      <vt:lpstr>T6_FG_py_Utlsn!Print_Area</vt:lpstr>
      <vt:lpstr>'T6A_FG_Upy_Utlsn '!Print_Area</vt:lpstr>
      <vt:lpstr>T6B_Pay_FG_FCI_Pry!Print_Area</vt:lpstr>
      <vt:lpstr>T6C_Coarse_Grain!Print_Area</vt:lpstr>
      <vt:lpstr>T7_CC_PY_Utlsn!Print_Area</vt:lpstr>
      <vt:lpstr>'T7ACC_UPY_Utlsn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2018-05-14T13:32:14Z</cp:lastPrinted>
  <dcterms:created xsi:type="dcterms:W3CDTF">1996-10-14T23:33:28Z</dcterms:created>
  <dcterms:modified xsi:type="dcterms:W3CDTF">2018-05-31T08:32:02Z</dcterms:modified>
</cp:coreProperties>
</file>